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9.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lidit\Downloads\"/>
    </mc:Choice>
  </mc:AlternateContent>
  <xr:revisionPtr revIDLastSave="0" documentId="8_{9E34D992-FDF9-4D9D-8732-743948568E35}" xr6:coauthVersionLast="47" xr6:coauthVersionMax="47" xr10:uidLastSave="{00000000-0000-0000-0000-000000000000}"/>
  <bookViews>
    <workbookView xWindow="-108" yWindow="-108" windowWidth="23256" windowHeight="12456" tabRatio="982" firstSheet="2" activeTab="10" xr2:uid="{00000000-000D-0000-FFFF-FFFF00000000}"/>
  </bookViews>
  <sheets>
    <sheet name="MENU CAJA DE HERRAMIENTAS" sheetId="4" r:id="rId1"/>
    <sheet name="GLOSARIO" sheetId="6" r:id="rId2"/>
    <sheet name="CONOCIMIENTO ENT" sheetId="9" r:id="rId3"/>
    <sheet name="MIPPA 1" sheetId="17" r:id="rId4"/>
    <sheet name="PRIORIZACIÓN" sheetId="20" r:id="rId5"/>
    <sheet name="MIPPA 1.1" sheetId="19" r:id="rId6"/>
    <sheet name="ANALISIS OCI" sheetId="3" r:id="rId7"/>
    <sheet name="MET CALCULO RECURSOS" sheetId="11" r:id="rId8"/>
    <sheet name="2. Días -horas hábiles x vig" sheetId="13" r:id="rId9"/>
    <sheet name="1. Horas requeridas PAAI" sheetId="12" r:id="rId10"/>
    <sheet name="PAA 2025" sheetId="23" r:id="rId11"/>
    <sheet name="MIPPA 2" sheetId="18" r:id="rId12"/>
    <sheet name="PAA OCI  " sheetId="5" state="hidden" r:id="rId13"/>
  </sheets>
  <externalReferences>
    <externalReference r:id="rId14"/>
    <externalReference r:id="rId15"/>
  </externalReferences>
  <definedNames>
    <definedName name="_xlnm._FilterDatabase" localSheetId="6" hidden="1">'ANALISIS OCI'!$C$9:$C$74</definedName>
    <definedName name="_xlnm._FilterDatabase" localSheetId="1" hidden="1">GLOSARIO!$A$1:$A$3</definedName>
    <definedName name="_xlnm._FilterDatabase" localSheetId="10" hidden="1">'PAA 2025'!$A$11:$AC$59</definedName>
    <definedName name="_xlnm._FilterDatabase" localSheetId="12" hidden="1">'PAA OCI  '!$A$13:$CS$55</definedName>
    <definedName name="_xlnm._FilterDatabase" localSheetId="4" hidden="1">PRIORIZACIÓN!$A$10:$AB$39</definedName>
    <definedName name="_ftn1" localSheetId="1">GLOSARIO!$A$19</definedName>
    <definedName name="_ftn2" localSheetId="1">GLOSARIO!$A$21</definedName>
    <definedName name="_ftn3" localSheetId="1">GLOSARIO!$A$22</definedName>
    <definedName name="_ftn4" localSheetId="1">GLOSARIO!$A$23</definedName>
    <definedName name="_ftn5" localSheetId="1">GLOSARIO!$A$24</definedName>
    <definedName name="_ftn6" localSheetId="1">GLOSARIO!$A$25</definedName>
    <definedName name="_ftn7" localSheetId="1">GLOSARIO!$A$26</definedName>
    <definedName name="_ftn8" localSheetId="1">GLOSARIO!$A$27</definedName>
    <definedName name="_ftnref1" localSheetId="1">GLOSARIO!$A$4</definedName>
    <definedName name="_ftnref2" localSheetId="1">GLOSARIO!$A$6</definedName>
    <definedName name="_ftnref3" localSheetId="1">GLOSARIO!$A$7</definedName>
    <definedName name="_ftnref4" localSheetId="1">GLOSARIO!$A$8</definedName>
    <definedName name="_ftnref5" localSheetId="1">GLOSARIO!$A$9</definedName>
    <definedName name="_ftnref6" localSheetId="1">GLOSARIO!$A$11</definedName>
    <definedName name="_ftnref7" localSheetId="1">GLOSARIO!$A$12</definedName>
    <definedName name="_ftnref8" localSheetId="1">GLOSARIO!$A$13</definedName>
    <definedName name="_xlnm.Print_Area" localSheetId="10">'PAA 2025'!$A$6:$R$55</definedName>
    <definedName name="_xlnm.Print_Area" localSheetId="12">'PAA OCI  '!$A$1:$U$57</definedName>
    <definedName name="DOCUMENTO_RELACIONADO" comment="Registre el documento o soporte del ítem en cuestión. (Físico o Magnético)">'CONOCIMIENTO ENT'!$C$5</definedName>
    <definedName name="riskprob">[1]Lookup!$B$2:$B$5</definedName>
    <definedName name="_xlnm.Print_Titles" localSheetId="10">'PAA 2025'!$10:$10</definedName>
    <definedName name="_xlnm.Print_Titles" localSheetId="12">'PAA OCI  '!$13:$16</definedName>
  </definedNames>
  <calcPr calcId="191028"/>
  <pivotCaches>
    <pivotCache cacheId="66" r:id="rId16"/>
    <pivotCache cacheId="67"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20" l="1"/>
  <c r="H24" i="12"/>
  <c r="H22" i="12"/>
  <c r="H43" i="12"/>
  <c r="E41" i="12"/>
  <c r="G41" i="12"/>
  <c r="I41" i="12"/>
  <c r="N19" i="20"/>
  <c r="R39" i="20"/>
  <c r="S39" i="20"/>
  <c r="H53" i="12"/>
  <c r="D6" i="13"/>
  <c r="A24" i="3"/>
  <c r="A25" i="3"/>
  <c r="A26" i="3"/>
  <c r="A21" i="3"/>
  <c r="A22" i="3"/>
  <c r="A23" i="3"/>
  <c r="A14" i="3"/>
  <c r="A15" i="3"/>
  <c r="A16" i="3"/>
  <c r="A17" i="3"/>
  <c r="A18" i="3"/>
  <c r="A19" i="3"/>
  <c r="A20" i="3"/>
  <c r="A12" i="3"/>
  <c r="A13" i="3"/>
  <c r="A10" i="3"/>
  <c r="A11" i="3"/>
  <c r="R25" i="20"/>
  <c r="S25" i="20"/>
  <c r="P25" i="20"/>
  <c r="N25" i="20"/>
  <c r="G25" i="20"/>
  <c r="H25" i="20"/>
  <c r="I25" i="20"/>
  <c r="B23" i="3"/>
  <c r="R24" i="20"/>
  <c r="S24" i="20"/>
  <c r="P24" i="20"/>
  <c r="N24" i="20"/>
  <c r="G24" i="20"/>
  <c r="H24" i="20"/>
  <c r="I24" i="20"/>
  <c r="B22" i="3"/>
  <c r="R26" i="20"/>
  <c r="S26" i="20"/>
  <c r="P26" i="20"/>
  <c r="N26" i="20"/>
  <c r="G26" i="20"/>
  <c r="H26" i="20"/>
  <c r="I26" i="20"/>
  <c r="B24" i="3"/>
  <c r="R27" i="20"/>
  <c r="S27" i="20"/>
  <c r="P27" i="20"/>
  <c r="N27" i="20"/>
  <c r="G27" i="20"/>
  <c r="H27" i="20"/>
  <c r="I27" i="20"/>
  <c r="B25" i="3"/>
  <c r="R23" i="20"/>
  <c r="S23" i="20"/>
  <c r="P23" i="20"/>
  <c r="N23" i="20"/>
  <c r="G23" i="20"/>
  <c r="H23" i="20"/>
  <c r="I23" i="20"/>
  <c r="B21" i="3"/>
  <c r="L25" i="20"/>
  <c r="T25" i="20"/>
  <c r="U25" i="20"/>
  <c r="L24" i="20"/>
  <c r="T24" i="20"/>
  <c r="U24" i="20"/>
  <c r="L26" i="20"/>
  <c r="T26" i="20"/>
  <c r="U26" i="20"/>
  <c r="L27" i="20"/>
  <c r="T27" i="20"/>
  <c r="U27" i="20"/>
  <c r="L23" i="20"/>
  <c r="T23" i="20"/>
  <c r="U23" i="20"/>
  <c r="E38" i="12"/>
  <c r="E39" i="12"/>
  <c r="E40" i="12"/>
  <c r="E42" i="12"/>
  <c r="R12" i="20"/>
  <c r="G42" i="12"/>
  <c r="I42" i="12"/>
  <c r="G13" i="12"/>
  <c r="G18" i="12"/>
  <c r="I18" i="12"/>
  <c r="G19" i="12"/>
  <c r="I19" i="12"/>
  <c r="I13" i="12"/>
  <c r="R19" i="20"/>
  <c r="S19" i="20"/>
  <c r="P19" i="20"/>
  <c r="G19" i="20"/>
  <c r="H19" i="20"/>
  <c r="I19" i="20"/>
  <c r="B17" i="3"/>
  <c r="R18" i="20"/>
  <c r="S18" i="20"/>
  <c r="P18" i="20"/>
  <c r="N18" i="20"/>
  <c r="G18" i="20"/>
  <c r="H18" i="20"/>
  <c r="I18" i="20"/>
  <c r="B16" i="3"/>
  <c r="G14" i="12"/>
  <c r="G15" i="12"/>
  <c r="G16" i="12"/>
  <c r="G17" i="12"/>
  <c r="G20" i="12"/>
  <c r="G21" i="12"/>
  <c r="G22" i="12"/>
  <c r="G23" i="12"/>
  <c r="G24" i="12"/>
  <c r="G25" i="12"/>
  <c r="G26" i="12"/>
  <c r="G27" i="12"/>
  <c r="G28" i="12"/>
  <c r="G29" i="12"/>
  <c r="G30" i="12"/>
  <c r="G35" i="12"/>
  <c r="G36" i="12"/>
  <c r="G43" i="12"/>
  <c r="G44" i="12"/>
  <c r="G45" i="12"/>
  <c r="G46" i="12"/>
  <c r="G47" i="12"/>
  <c r="G48" i="12"/>
  <c r="G49" i="12"/>
  <c r="G50" i="12"/>
  <c r="G51" i="12"/>
  <c r="G52" i="12"/>
  <c r="G38" i="12"/>
  <c r="E37" i="12"/>
  <c r="G37" i="12"/>
  <c r="G33" i="12"/>
  <c r="G32" i="12"/>
  <c r="E31" i="12"/>
  <c r="G31" i="12"/>
  <c r="I45" i="12"/>
  <c r="G40" i="12"/>
  <c r="G39" i="12"/>
  <c r="G34" i="12"/>
  <c r="G53" i="12"/>
  <c r="P14" i="20"/>
  <c r="W19" i="3"/>
  <c r="V19" i="3"/>
  <c r="U19" i="3"/>
  <c r="T19" i="3"/>
  <c r="S19" i="3"/>
  <c r="R19" i="3"/>
  <c r="Q19" i="3"/>
  <c r="W18" i="3"/>
  <c r="V18" i="3"/>
  <c r="U18" i="3"/>
  <c r="T18" i="3"/>
  <c r="S18" i="3"/>
  <c r="R18" i="3"/>
  <c r="Q18" i="3"/>
  <c r="AA19" i="3"/>
  <c r="AA18" i="3"/>
  <c r="Z18" i="3"/>
  <c r="X19" i="3"/>
  <c r="Y19" i="3"/>
  <c r="X18" i="3"/>
  <c r="Z19" i="3"/>
  <c r="Y18" i="3"/>
  <c r="AB18" i="3"/>
  <c r="AC18" i="3"/>
  <c r="J20" i="20"/>
  <c r="AB19" i="3"/>
  <c r="AC19" i="3"/>
  <c r="J21" i="20"/>
  <c r="R16" i="20"/>
  <c r="S16" i="20"/>
  <c r="P16" i="20"/>
  <c r="N16" i="20"/>
  <c r="G16" i="20"/>
  <c r="H16" i="20"/>
  <c r="I16" i="20"/>
  <c r="B14" i="3"/>
  <c r="W26" i="3"/>
  <c r="V26" i="3"/>
  <c r="U26" i="3"/>
  <c r="T26" i="3"/>
  <c r="S26" i="3"/>
  <c r="R26" i="3"/>
  <c r="Q26" i="3"/>
  <c r="W25" i="3"/>
  <c r="V25" i="3"/>
  <c r="U25" i="3"/>
  <c r="T25" i="3"/>
  <c r="S25" i="3"/>
  <c r="R25" i="3"/>
  <c r="Q25" i="3"/>
  <c r="W24" i="3"/>
  <c r="V24" i="3"/>
  <c r="U24" i="3"/>
  <c r="T24" i="3"/>
  <c r="S24" i="3"/>
  <c r="R24" i="3"/>
  <c r="Q24" i="3"/>
  <c r="W23" i="3"/>
  <c r="V23" i="3"/>
  <c r="U23" i="3"/>
  <c r="T23" i="3"/>
  <c r="S23" i="3"/>
  <c r="R23" i="3"/>
  <c r="Q23" i="3"/>
  <c r="W22" i="3"/>
  <c r="V22" i="3"/>
  <c r="U22" i="3"/>
  <c r="T22" i="3"/>
  <c r="S22" i="3"/>
  <c r="R22" i="3"/>
  <c r="Q22" i="3"/>
  <c r="W21" i="3"/>
  <c r="V21" i="3"/>
  <c r="U21" i="3"/>
  <c r="T21" i="3"/>
  <c r="S21" i="3"/>
  <c r="R21" i="3"/>
  <c r="Q21" i="3"/>
  <c r="W20" i="3"/>
  <c r="V20" i="3"/>
  <c r="U20" i="3"/>
  <c r="T20" i="3"/>
  <c r="S20" i="3"/>
  <c r="R20" i="3"/>
  <c r="Q20" i="3"/>
  <c r="W17" i="3"/>
  <c r="V17" i="3"/>
  <c r="U17" i="3"/>
  <c r="T17" i="3"/>
  <c r="S17" i="3"/>
  <c r="R17" i="3"/>
  <c r="Q17" i="3"/>
  <c r="W16" i="3"/>
  <c r="V16" i="3"/>
  <c r="U16" i="3"/>
  <c r="T16" i="3"/>
  <c r="S16" i="3"/>
  <c r="R16" i="3"/>
  <c r="Q16" i="3"/>
  <c r="W15" i="3"/>
  <c r="V15" i="3"/>
  <c r="U15" i="3"/>
  <c r="T15" i="3"/>
  <c r="S15" i="3"/>
  <c r="R15" i="3"/>
  <c r="Q15" i="3"/>
  <c r="W14" i="3"/>
  <c r="V14" i="3"/>
  <c r="U14" i="3"/>
  <c r="T14" i="3"/>
  <c r="S14" i="3"/>
  <c r="R14" i="3"/>
  <c r="Q14" i="3"/>
  <c r="W13" i="3"/>
  <c r="V13" i="3"/>
  <c r="U13" i="3"/>
  <c r="T13" i="3"/>
  <c r="S13" i="3"/>
  <c r="R13" i="3"/>
  <c r="Q13" i="3"/>
  <c r="W12" i="3"/>
  <c r="V12" i="3"/>
  <c r="U12" i="3"/>
  <c r="T12" i="3"/>
  <c r="S12" i="3"/>
  <c r="R12" i="3"/>
  <c r="Q12" i="3"/>
  <c r="W11" i="3"/>
  <c r="V11" i="3"/>
  <c r="U11" i="3"/>
  <c r="T11" i="3"/>
  <c r="S11" i="3"/>
  <c r="R11" i="3"/>
  <c r="Q11" i="3"/>
  <c r="W10" i="3"/>
  <c r="V10" i="3"/>
  <c r="U10" i="3"/>
  <c r="T10" i="3"/>
  <c r="S10" i="3"/>
  <c r="R10" i="3"/>
  <c r="Q10" i="3"/>
  <c r="W9" i="3"/>
  <c r="V9" i="3"/>
  <c r="U9" i="3"/>
  <c r="T9" i="3"/>
  <c r="S9" i="3"/>
  <c r="R9" i="3"/>
  <c r="Q9" i="3"/>
  <c r="X9" i="3"/>
  <c r="A9" i="3"/>
  <c r="P26" i="3"/>
  <c r="P25" i="3"/>
  <c r="P17" i="3"/>
  <c r="P16" i="3"/>
  <c r="P15" i="3"/>
  <c r="P14" i="3"/>
  <c r="P13" i="3"/>
  <c r="P12" i="3"/>
  <c r="P11" i="3"/>
  <c r="P10" i="3"/>
  <c r="P24" i="3"/>
  <c r="P23" i="3"/>
  <c r="P22" i="3"/>
  <c r="P21" i="3"/>
  <c r="P20" i="3"/>
  <c r="P9" i="3"/>
  <c r="Y10" i="3"/>
  <c r="Y14" i="3"/>
  <c r="Z11" i="3"/>
  <c r="Z15" i="3"/>
  <c r="Y17" i="3"/>
  <c r="Z23" i="3"/>
  <c r="Z13" i="3"/>
  <c r="X25" i="3"/>
  <c r="Z12" i="3"/>
  <c r="Z26" i="3"/>
  <c r="Y9" i="3"/>
  <c r="Z9" i="3"/>
  <c r="Y24" i="3"/>
  <c r="Y13" i="3"/>
  <c r="Z20" i="3"/>
  <c r="Z22" i="3"/>
  <c r="Y12" i="3"/>
  <c r="Y16" i="3"/>
  <c r="Z25" i="3"/>
  <c r="Y26" i="3"/>
  <c r="Z10" i="3"/>
  <c r="Y11" i="3"/>
  <c r="Z14" i="3"/>
  <c r="Y15" i="3"/>
  <c r="Z16" i="3"/>
  <c r="Z17" i="3"/>
  <c r="Y25" i="3"/>
  <c r="X26" i="3"/>
  <c r="Y21" i="3"/>
  <c r="Y23" i="3"/>
  <c r="Z24" i="3"/>
  <c r="AA25" i="3"/>
  <c r="AA26" i="3"/>
  <c r="Y20" i="3"/>
  <c r="Z21" i="3"/>
  <c r="Y22" i="3"/>
  <c r="AA23" i="3"/>
  <c r="AA10" i="3"/>
  <c r="AA11" i="3"/>
  <c r="AA12" i="3"/>
  <c r="AA13" i="3"/>
  <c r="AA14" i="3"/>
  <c r="AA15" i="3"/>
  <c r="AA16" i="3"/>
  <c r="AA17" i="3"/>
  <c r="X10" i="3"/>
  <c r="X11" i="3"/>
  <c r="X12" i="3"/>
  <c r="X13" i="3"/>
  <c r="X14" i="3"/>
  <c r="X15" i="3"/>
  <c r="X16" i="3"/>
  <c r="X17" i="3"/>
  <c r="AA20" i="3"/>
  <c r="AA21" i="3"/>
  <c r="AA22" i="3"/>
  <c r="AA24" i="3"/>
  <c r="X20" i="3"/>
  <c r="X21" i="3"/>
  <c r="X22" i="3"/>
  <c r="X23" i="3"/>
  <c r="X24" i="3"/>
  <c r="AA9" i="3"/>
  <c r="N28" i="20"/>
  <c r="G28" i="20"/>
  <c r="P28" i="20"/>
  <c r="R28" i="20"/>
  <c r="S28" i="20"/>
  <c r="N22" i="20"/>
  <c r="G22" i="20"/>
  <c r="P22" i="20"/>
  <c r="R22" i="20"/>
  <c r="S22" i="20"/>
  <c r="N21" i="20"/>
  <c r="G21" i="20"/>
  <c r="P21" i="20"/>
  <c r="R21" i="20"/>
  <c r="S21" i="20"/>
  <c r="N20" i="20"/>
  <c r="G20" i="20"/>
  <c r="H20" i="20"/>
  <c r="P20" i="20"/>
  <c r="R20" i="20"/>
  <c r="S20" i="20"/>
  <c r="N17" i="20"/>
  <c r="G17" i="20"/>
  <c r="H17" i="20"/>
  <c r="P17" i="20"/>
  <c r="R17" i="20"/>
  <c r="S17" i="20"/>
  <c r="N15" i="20"/>
  <c r="G15" i="20"/>
  <c r="H15" i="20"/>
  <c r="I15" i="20"/>
  <c r="B13" i="3"/>
  <c r="P15" i="20"/>
  <c r="R15" i="20"/>
  <c r="S15" i="20"/>
  <c r="N14" i="20"/>
  <c r="G14" i="20"/>
  <c r="R14" i="20"/>
  <c r="S14" i="20"/>
  <c r="N13" i="20"/>
  <c r="G13" i="20"/>
  <c r="P13" i="20"/>
  <c r="R13" i="20"/>
  <c r="S13" i="20"/>
  <c r="N12" i="20"/>
  <c r="G12" i="20"/>
  <c r="P12" i="20"/>
  <c r="S12" i="20"/>
  <c r="N11" i="20"/>
  <c r="G11" i="20"/>
  <c r="P11" i="20"/>
  <c r="S11" i="20"/>
  <c r="D33" i="13"/>
  <c r="B18" i="13"/>
  <c r="E18" i="13"/>
  <c r="I26" i="12"/>
  <c r="I27" i="12"/>
  <c r="I28" i="12"/>
  <c r="I29" i="12"/>
  <c r="I30" i="12"/>
  <c r="I31" i="12"/>
  <c r="I32" i="12"/>
  <c r="I33" i="12"/>
  <c r="I34" i="12"/>
  <c r="I35" i="12"/>
  <c r="I36" i="12"/>
  <c r="I37" i="12"/>
  <c r="I38" i="12"/>
  <c r="I39" i="12"/>
  <c r="I40" i="12"/>
  <c r="I43" i="12"/>
  <c r="I44" i="12"/>
  <c r="I46" i="12"/>
  <c r="I47" i="12"/>
  <c r="I48" i="12"/>
  <c r="I49" i="12"/>
  <c r="I50" i="12"/>
  <c r="I51" i="12"/>
  <c r="I52" i="12"/>
  <c r="E35" i="13"/>
  <c r="K35" i="13"/>
  <c r="E36" i="13"/>
  <c r="K36" i="13"/>
  <c r="E37" i="13"/>
  <c r="K37" i="13"/>
  <c r="E38" i="13"/>
  <c r="E39" i="13"/>
  <c r="E40" i="13"/>
  <c r="E41" i="13"/>
  <c r="E42" i="13"/>
  <c r="E34" i="13"/>
  <c r="K34" i="13"/>
  <c r="G9" i="13"/>
  <c r="D9" i="13"/>
  <c r="D7" i="13"/>
  <c r="D8" i="13"/>
  <c r="D10" i="13"/>
  <c r="D11" i="13"/>
  <c r="D12" i="13"/>
  <c r="D13" i="13"/>
  <c r="D14" i="13"/>
  <c r="D15" i="13"/>
  <c r="D16" i="13"/>
  <c r="D17" i="13"/>
  <c r="G6" i="13"/>
  <c r="H6" i="13"/>
  <c r="G7" i="13"/>
  <c r="G8" i="13"/>
  <c r="G10" i="13"/>
  <c r="G11" i="13"/>
  <c r="G12" i="13"/>
  <c r="G13" i="13"/>
  <c r="G14" i="13"/>
  <c r="G15" i="13"/>
  <c r="G16" i="13"/>
  <c r="G17" i="13"/>
  <c r="I14" i="12"/>
  <c r="I15" i="12"/>
  <c r="I16" i="12"/>
  <c r="I17" i="12"/>
  <c r="I20" i="12"/>
  <c r="I21" i="12"/>
  <c r="I22" i="12"/>
  <c r="I23" i="12"/>
  <c r="I24" i="12"/>
  <c r="I25" i="12"/>
  <c r="I53" i="12"/>
  <c r="B57" i="13"/>
  <c r="G40" i="13"/>
  <c r="G38" i="13"/>
  <c r="I17" i="20"/>
  <c r="B15" i="3"/>
  <c r="H15" i="13"/>
  <c r="H16" i="13"/>
  <c r="H12" i="13"/>
  <c r="H7" i="13"/>
  <c r="H13" i="13"/>
  <c r="H11" i="13"/>
  <c r="H17" i="13"/>
  <c r="H8" i="13"/>
  <c r="H9" i="13"/>
  <c r="I20" i="20"/>
  <c r="B18" i="3"/>
  <c r="D18" i="13"/>
  <c r="H21" i="20"/>
  <c r="I21" i="20"/>
  <c r="B19" i="3"/>
  <c r="H22" i="20"/>
  <c r="I22" i="20"/>
  <c r="B20" i="3"/>
  <c r="H28" i="20"/>
  <c r="I28" i="20"/>
  <c r="B26" i="3"/>
  <c r="G18" i="13"/>
  <c r="H40" i="13"/>
  <c r="H38" i="13"/>
  <c r="H14" i="20"/>
  <c r="I14" i="20"/>
  <c r="B12" i="3"/>
  <c r="H13" i="20"/>
  <c r="I13" i="20"/>
  <c r="B11" i="3"/>
  <c r="H12" i="20"/>
  <c r="I12" i="20"/>
  <c r="B10" i="3"/>
  <c r="H11" i="20"/>
  <c r="I11" i="20"/>
  <c r="AB9" i="3"/>
  <c r="AC9" i="3"/>
  <c r="J11" i="20"/>
  <c r="AB26" i="3"/>
  <c r="AC26" i="3"/>
  <c r="J28" i="20"/>
  <c r="AB25" i="3"/>
  <c r="AC25" i="3"/>
  <c r="J27" i="20"/>
  <c r="AB13" i="3"/>
  <c r="AC13" i="3"/>
  <c r="J15" i="20"/>
  <c r="AB12" i="3"/>
  <c r="AC12" i="3"/>
  <c r="J14" i="20"/>
  <c r="AB15" i="3"/>
  <c r="AC15" i="3"/>
  <c r="J17" i="20"/>
  <c r="AB11" i="3"/>
  <c r="AC11" i="3"/>
  <c r="J13" i="20"/>
  <c r="AB17" i="3"/>
  <c r="AC17" i="3"/>
  <c r="J19" i="20"/>
  <c r="AB16" i="3"/>
  <c r="AC16" i="3"/>
  <c r="J18" i="20"/>
  <c r="AB14" i="3"/>
  <c r="AC14" i="3"/>
  <c r="J16" i="20"/>
  <c r="AB10" i="3"/>
  <c r="AC10" i="3"/>
  <c r="J12" i="20"/>
  <c r="AB22" i="3"/>
  <c r="AC22" i="3"/>
  <c r="J24" i="20"/>
  <c r="K24" i="20"/>
  <c r="AB23" i="3"/>
  <c r="AC23" i="3"/>
  <c r="J25" i="20"/>
  <c r="K25" i="20"/>
  <c r="AB20" i="3"/>
  <c r="AC20" i="3"/>
  <c r="J22" i="20"/>
  <c r="AB24" i="3"/>
  <c r="AC24" i="3"/>
  <c r="J26" i="20"/>
  <c r="AB21" i="3"/>
  <c r="AC21" i="3"/>
  <c r="J23" i="20"/>
  <c r="F41" i="13"/>
  <c r="F39" i="13"/>
  <c r="F37" i="13"/>
  <c r="F35" i="13"/>
  <c r="H14" i="13"/>
  <c r="H10" i="13"/>
  <c r="F34" i="13"/>
  <c r="F42" i="13"/>
  <c r="H41" i="13"/>
  <c r="F40" i="13"/>
  <c r="H39" i="13"/>
  <c r="F38" i="13"/>
  <c r="F36" i="13"/>
  <c r="B21" i="13"/>
  <c r="G41" i="13"/>
  <c r="G39" i="13"/>
  <c r="B22" i="13"/>
  <c r="K22" i="20"/>
  <c r="L22" i="20"/>
  <c r="K23" i="20"/>
  <c r="K27" i="20"/>
  <c r="K21" i="20"/>
  <c r="L21" i="20"/>
  <c r="T21" i="20"/>
  <c r="U21" i="20"/>
  <c r="K26" i="20"/>
  <c r="H18" i="13"/>
  <c r="K17" i="20"/>
  <c r="L17" i="20"/>
  <c r="K16" i="20"/>
  <c r="L16" i="20"/>
  <c r="K14" i="20"/>
  <c r="K15" i="20"/>
  <c r="L15" i="20"/>
  <c r="T15" i="20"/>
  <c r="U15" i="20"/>
  <c r="K20" i="20"/>
  <c r="L20" i="20"/>
  <c r="T20" i="20"/>
  <c r="U20" i="20"/>
  <c r="K12" i="20"/>
  <c r="K13" i="20"/>
  <c r="L13" i="20"/>
  <c r="K18" i="20"/>
  <c r="L18" i="20"/>
  <c r="K19" i="20"/>
  <c r="L19" i="20"/>
  <c r="T19" i="20"/>
  <c r="U19" i="20"/>
  <c r="M36" i="13"/>
  <c r="N36" i="13"/>
  <c r="L14" i="20"/>
  <c r="J42" i="13"/>
  <c r="J40" i="13"/>
  <c r="J38" i="13"/>
  <c r="K38" i="13"/>
  <c r="M38" i="13"/>
  <c r="B9" i="3"/>
  <c r="L12" i="20"/>
  <c r="T12" i="20"/>
  <c r="U12" i="20"/>
  <c r="K11" i="20"/>
  <c r="L11" i="20"/>
  <c r="T11" i="20"/>
  <c r="C32" i="13"/>
  <c r="E32" i="13"/>
  <c r="E33" i="13"/>
  <c r="M37" i="13"/>
  <c r="N37" i="13"/>
  <c r="J41" i="13"/>
  <c r="M34" i="13"/>
  <c r="N34" i="13"/>
  <c r="M35" i="13"/>
  <c r="N35" i="13"/>
  <c r="J39" i="13"/>
  <c r="K39" i="13"/>
  <c r="M39" i="13"/>
  <c r="N39" i="13"/>
  <c r="N38" i="13"/>
  <c r="K41" i="13"/>
  <c r="M41" i="13"/>
  <c r="N41" i="13"/>
  <c r="K40" i="13"/>
  <c r="M40" i="13"/>
  <c r="N40" i="13"/>
  <c r="K42" i="13"/>
  <c r="M42" i="13"/>
  <c r="N42" i="13"/>
  <c r="T16" i="20"/>
  <c r="U16" i="20"/>
  <c r="T18" i="20"/>
  <c r="U18" i="20"/>
  <c r="T17" i="20"/>
  <c r="U17" i="20"/>
  <c r="T13" i="20"/>
  <c r="U13" i="20"/>
  <c r="T14" i="20"/>
  <c r="U14" i="20"/>
  <c r="T22" i="20"/>
  <c r="U22" i="20"/>
  <c r="K28" i="20"/>
  <c r="L28" i="20"/>
  <c r="T28" i="20"/>
  <c r="U28" i="20"/>
  <c r="U11" i="20"/>
  <c r="F33" i="13"/>
  <c r="J33" i="13"/>
  <c r="K33" i="13"/>
  <c r="F32" i="13"/>
  <c r="G32" i="13"/>
  <c r="J31" i="13"/>
  <c r="H32" i="13"/>
  <c r="J32" i="13"/>
  <c r="K32" i="13"/>
  <c r="K43" i="13"/>
  <c r="M33" i="13"/>
  <c r="N33" i="13"/>
  <c r="B49" i="13"/>
  <c r="M32" i="13"/>
  <c r="N32" i="13"/>
  <c r="N43" i="13"/>
  <c r="B50" i="13"/>
  <c r="B58" i="13"/>
  <c r="B60" i="13"/>
  <c r="B59" i="13"/>
  <c r="B6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MAVR</author>
  </authors>
  <commentList>
    <comment ref="C9" authorId="0" shapeId="0" xr:uid="{00000000-0006-0000-0400-00000100000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xr:uid="{00000000-0006-0000-0400-000002000000}">
      <text>
        <r>
          <rPr>
            <sz val="11"/>
            <color rgb="FF000000"/>
            <rFont val="Calibri"/>
            <family val="2"/>
          </rPr>
          <t xml:space="preserve">Para comprender esta ponderación revisar las Hoja Orientaciones Grales.
</t>
        </r>
      </text>
    </comment>
    <comment ref="Q11" authorId="1" shapeId="0" xr:uid="{00000000-0006-0000-0400-000003000000}">
      <text>
        <r>
          <rPr>
            <b/>
            <sz val="9"/>
            <color indexed="81"/>
            <rFont val="Tahoma"/>
            <family val="2"/>
          </rPr>
          <t>MAVR:</t>
        </r>
        <r>
          <rPr>
            <sz val="9"/>
            <color indexed="81"/>
            <rFont val="Tahoma"/>
            <family val="2"/>
          </rPr>
          <t xml:space="preserve">
Auditoría  Infraestructura 2024
Inventarios 2019</t>
        </r>
      </text>
    </comment>
    <comment ref="Q12" authorId="1" shapeId="0" xr:uid="{00000000-0006-0000-0400-000004000000}">
      <text>
        <r>
          <rPr>
            <b/>
            <sz val="9"/>
            <color indexed="81"/>
            <rFont val="Tahoma"/>
            <family val="2"/>
          </rPr>
          <t>MAVR:</t>
        </r>
        <r>
          <rPr>
            <sz val="9"/>
            <color indexed="81"/>
            <rFont val="Tahoma"/>
            <family val="2"/>
          </rPr>
          <t xml:space="preserve">
Por Decreto 371
Por 1474</t>
        </r>
      </text>
    </comment>
    <comment ref="Q15" authorId="1" shapeId="0" xr:uid="{00000000-0006-0000-0400-000005000000}">
      <text>
        <r>
          <rPr>
            <b/>
            <sz val="9"/>
            <color indexed="81"/>
            <rFont val="Tahoma"/>
            <family val="2"/>
          </rPr>
          <t>MAVR:</t>
        </r>
        <r>
          <rPr>
            <sz val="9"/>
            <color indexed="81"/>
            <rFont val="Tahoma"/>
            <family val="2"/>
          </rPr>
          <t xml:space="preserve">
Al SGSST 23/12/2019
A nómina y parafiscales 2020
Seguimiento 12/09/2024</t>
        </r>
      </text>
    </comment>
    <comment ref="Q16" authorId="1" shapeId="0" xr:uid="{00000000-0006-0000-0400-000006000000}">
      <text>
        <r>
          <rPr>
            <b/>
            <sz val="9"/>
            <color indexed="81"/>
            <rFont val="Tahoma"/>
            <family val="2"/>
          </rPr>
          <t>MAVR:</t>
        </r>
        <r>
          <rPr>
            <sz val="9"/>
            <color indexed="81"/>
            <rFont val="Tahoma"/>
            <family val="2"/>
          </rPr>
          <t xml:space="preserve">
Presupuesto, Tesorería y Contabilidad</t>
        </r>
      </text>
    </comment>
    <comment ref="Q19" authorId="1" shapeId="0" xr:uid="{00000000-0006-0000-0400-000007000000}">
      <text>
        <r>
          <rPr>
            <b/>
            <sz val="17"/>
            <color indexed="81"/>
            <rFont val="Tahoma"/>
            <family val="2"/>
          </rPr>
          <t>MAVR:</t>
        </r>
        <r>
          <rPr>
            <sz val="17"/>
            <color indexed="81"/>
            <rFont val="Tahoma"/>
            <family val="2"/>
          </rPr>
          <t xml:space="preserve">
2023 Proceso también</t>
        </r>
      </text>
    </comment>
    <comment ref="Q21" authorId="1" shapeId="0" xr:uid="{00000000-0006-0000-0400-000008000000}">
      <text>
        <r>
          <rPr>
            <b/>
            <sz val="17"/>
            <color indexed="81"/>
            <rFont val="Tahoma"/>
            <family val="2"/>
          </rPr>
          <t>MAVR:</t>
        </r>
        <r>
          <rPr>
            <sz val="17"/>
            <color indexed="81"/>
            <rFont val="Tahoma"/>
            <family val="2"/>
          </rPr>
          <t xml:space="preserve">
Decreto 371</t>
        </r>
      </text>
    </comment>
    <comment ref="Q22" authorId="1" shapeId="0" xr:uid="{00000000-0006-0000-0400-000009000000}">
      <text>
        <r>
          <rPr>
            <b/>
            <sz val="17"/>
            <color indexed="81"/>
            <rFont val="Tahoma"/>
            <family val="2"/>
          </rPr>
          <t>MAVR:</t>
        </r>
        <r>
          <rPr>
            <sz val="17"/>
            <color indexed="81"/>
            <rFont val="Tahoma"/>
            <family val="2"/>
          </rPr>
          <t xml:space="preserve">
MSPI
2019 Auditoría </t>
        </r>
      </text>
    </comment>
    <comment ref="Q24" authorId="1" shapeId="0" xr:uid="{00000000-0006-0000-0400-00000A000000}">
      <text>
        <r>
          <rPr>
            <b/>
            <sz val="9"/>
            <color indexed="81"/>
            <rFont val="Tahoma"/>
            <family val="2"/>
          </rPr>
          <t>MAVR:</t>
        </r>
        <r>
          <rPr>
            <sz val="9"/>
            <color indexed="81"/>
            <rFont val="Tahoma"/>
            <family val="2"/>
          </rPr>
          <t xml:space="preserve">
2022 Área Producción y SubArtes (Adtiva y Gestión misional Artes audiovisuales -Cinemateca )
2021 Artistas en espacio público y Programa Es cultura local
2020 Gerencia Arte Dramático y Gerencia Literatura
2019 Gerencia Danza
2018 Gerencias Artes Audiovisuales y Música</t>
        </r>
      </text>
    </comment>
    <comment ref="Q25" authorId="1" shapeId="0" xr:uid="{00000000-0006-0000-0400-00000B000000}">
      <text>
        <r>
          <rPr>
            <b/>
            <sz val="9"/>
            <color indexed="81"/>
            <rFont val="Tahoma"/>
            <family val="2"/>
          </rPr>
          <t>MAVR:</t>
        </r>
        <r>
          <rPr>
            <sz val="9"/>
            <color indexed="81"/>
            <rFont val="Tahoma"/>
            <family val="2"/>
          </rPr>
          <t xml:space="preserve">
Programa Distrital de Apoyos Concertados
2020: Convocatorias y Gerencia Literatura</t>
        </r>
      </text>
    </comment>
    <comment ref="Q26" authorId="1" shapeId="0" xr:uid="{00000000-0006-0000-0400-00000C000000}">
      <text>
        <r>
          <rPr>
            <b/>
            <sz val="17"/>
            <color indexed="81"/>
            <rFont val="Tahoma"/>
            <family val="2"/>
          </rPr>
          <t>MAVR:</t>
        </r>
        <r>
          <rPr>
            <sz val="17"/>
            <color indexed="81"/>
            <rFont val="Tahoma"/>
            <family val="2"/>
          </rPr>
          <t xml:space="preserve">
Gerencia Escenarios 2022
Planetario y TMJMSD 2021
TEP 2019
Media Torta y Escenario móvil ADT 2018</t>
        </r>
      </text>
    </comment>
    <comment ref="Q27" authorId="1" shapeId="0" xr:uid="{00000000-0006-0000-0400-00000D000000}">
      <text>
        <r>
          <rPr>
            <b/>
            <sz val="17"/>
            <color indexed="81"/>
            <rFont val="Tahoma"/>
            <family val="2"/>
          </rPr>
          <t>MAVR:</t>
        </r>
        <r>
          <rPr>
            <sz val="17"/>
            <color indexed="81"/>
            <rFont val="Tahoma"/>
            <family val="2"/>
          </rPr>
          <t xml:space="preserve">
2022 Subdirección 
2021 Crea
2019 Nidos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Karina Ruiz Perilla</author>
  </authors>
  <commentList>
    <comment ref="N12" authorId="0" shapeId="0" xr:uid="{00000000-0006-0000-0900-000001000000}">
      <text>
        <r>
          <rPr>
            <b/>
            <sz val="9"/>
            <color indexed="81"/>
            <rFont val="Tahoma"/>
            <family val="2"/>
          </rPr>
          <t xml:space="preserve">Inserte el tipo de trabajos de auditoría de su entidad
</t>
        </r>
      </text>
    </comment>
  </commentList>
</comments>
</file>

<file path=xl/sharedStrings.xml><?xml version="1.0" encoding="utf-8"?>
<sst xmlns="http://schemas.openxmlformats.org/spreadsheetml/2006/main" count="957" uniqueCount="548">
  <si>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</si>
  <si>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</si>
  <si>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</si>
  <si>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</si>
  <si>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</si>
  <si>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</si>
  <si>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</si>
  <si>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</si>
  <si>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</si>
  <si>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</si>
  <si>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</si>
  <si>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</si>
  <si>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</si>
  <si>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</si>
  <si>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</si>
  <si>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</si>
  <si>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</si>
  <si>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LOGO ENTIDAD</t>
  </si>
  <si>
    <t>MENU CAJA DE HERRAMIENTAS PARA EL PLAN ANUAL DE AUDITORÍAS DE OFICINAS DE CONTROL INTERNO DISTRITALES</t>
  </si>
  <si>
    <t>UNIVERSO DE AUDITORÍA Y PRIORIZACIÓN DE UNIDADES AUDITABLES</t>
  </si>
  <si>
    <t xml:space="preserve">FORMATO DE PLAN ANUAL DE AUDITORÍA </t>
  </si>
  <si>
    <t>Nombre del Jefe de Control Interno o quien  haga sus veces:</t>
  </si>
  <si>
    <t>OBJETIVO</t>
  </si>
  <si>
    <t>ROL</t>
  </si>
  <si>
    <t>CONTROL DE CAMBIOS</t>
  </si>
  <si>
    <t>VERSIÓN 1</t>
  </si>
  <si>
    <t>APROBADO POR ACTA***</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</si>
  <si>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</si>
  <si>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</si>
  <si>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</si>
  <si>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</si>
  <si>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</si>
  <si>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</si>
  <si>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</si>
  <si>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</si>
  <si>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</si>
  <si>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</si>
  <si>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</si>
  <si>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</si>
  <si>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</si>
  <si>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</si>
  <si>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</si>
  <si>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</si>
  <si>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</si>
  <si>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</si>
  <si>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</si>
  <si>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</si>
  <si>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</si>
  <si>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</si>
  <si>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</si>
  <si>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</si>
  <si>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</si>
  <si>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</si>
  <si>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</si>
  <si>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</si>
  <si>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</si>
  <si>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</si>
  <si>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</si>
  <si>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</si>
  <si>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</si>
  <si>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</si>
  <si>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</si>
  <si>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</si>
  <si>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</si>
  <si>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</si>
  <si>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</si>
  <si>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</si>
  <si>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</si>
  <si>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</si>
  <si>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</si>
  <si>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</si>
  <si>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</si>
  <si>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</si>
  <si>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</si>
  <si>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</si>
  <si>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</si>
  <si>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</si>
  <si>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</si>
  <si>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</si>
  <si>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</si>
  <si>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</si>
  <si>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</si>
  <si>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</si>
  <si>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</si>
  <si>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</si>
  <si>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</si>
  <si>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</si>
  <si>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</si>
  <si>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</si>
  <si>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</si>
  <si>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</si>
  <si>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</si>
  <si>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</si>
  <si>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</si>
  <si>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</si>
  <si>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</si>
  <si>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</si>
  <si>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</si>
  <si>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</si>
  <si>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</si>
  <si>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</si>
  <si>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</si>
  <si>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</si>
  <si>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</si>
  <si>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</si>
  <si>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</si>
  <si>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</si>
  <si>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</si>
  <si>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</si>
  <si>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</si>
  <si>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</si>
  <si>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</si>
  <si>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</si>
  <si>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</si>
  <si>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Informe de Auditoria /Seguimiento</t>
  </si>
  <si>
    <t># Informes x año</t>
  </si>
  <si>
    <t>Informe de Ley</t>
  </si>
  <si>
    <t>Informe SCIC</t>
  </si>
  <si>
    <t>Informe de Derechos de Autor</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</si>
  <si>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</si>
  <si>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</si>
  <si>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</si>
  <si>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</si>
  <si>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</si>
  <si>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</si>
  <si>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</si>
  <si>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</si>
  <si>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</si>
  <si>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</si>
  <si>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</si>
  <si>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</si>
  <si>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</si>
  <si>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</si>
  <si>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</si>
  <si>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</si>
  <si>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</si>
  <si>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</si>
  <si>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</si>
  <si>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</si>
  <si>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</si>
  <si>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</si>
  <si>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</si>
  <si>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</si>
  <si>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</si>
  <si>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</si>
  <si>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</si>
  <si>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</si>
  <si>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</si>
  <si>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</si>
  <si>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</si>
  <si>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</si>
  <si>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</si>
  <si>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</si>
  <si>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</si>
  <si>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</si>
  <si>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</si>
  <si>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</si>
  <si>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</si>
  <si>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</si>
  <si>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</si>
  <si>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</si>
  <si>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</si>
  <si>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</si>
  <si>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</si>
  <si>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</si>
  <si>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</si>
  <si>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</si>
  <si>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</si>
  <si>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</si>
  <si>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</si>
  <si>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</si>
  <si>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</si>
  <si>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</si>
  <si>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</si>
  <si>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</si>
  <si>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</si>
  <si>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</si>
  <si>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</si>
  <si>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</si>
  <si>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</si>
  <si>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</si>
  <si>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</si>
  <si>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</si>
  <si>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</si>
  <si>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</si>
  <si>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</si>
  <si>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</si>
  <si>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</si>
  <si>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</si>
  <si>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</si>
  <si>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</si>
  <si>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</si>
  <si>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</si>
  <si>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</si>
  <si>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</si>
  <si>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</si>
  <si>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</si>
  <si>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</si>
  <si>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</si>
  <si>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</si>
  <si>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</si>
  <si>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</si>
  <si>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</si>
  <si>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</si>
  <si>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</si>
  <si>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</si>
  <si>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</si>
  <si>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Evalaución de Riesgos</t>
  </si>
  <si>
    <t>PLAN ANUAL DE AUDITORIA : Nombre de entidad
Vigencia:_______</t>
  </si>
  <si>
    <t xml:space="preserve">MESES </t>
  </si>
  <si>
    <t>Enfoque de prevención</t>
  </si>
  <si>
    <t>Liderazgo Estratégico</t>
  </si>
  <si>
    <t>Relación con Entes de Control</t>
  </si>
  <si>
    <t>CODIFICACIÓN DE LA ENTIDAD</t>
  </si>
  <si>
    <t>Objetivo del Plan Anual de Auditorías:</t>
  </si>
  <si>
    <t>Alcance del Plan Anual de Auditorías:</t>
  </si>
  <si>
    <t>Versión del Plan Anual de Auditorías:</t>
  </si>
  <si>
    <t>Conformación  del Equipo de Control Interno:</t>
  </si>
  <si>
    <t>COORDINADOR DE LA AUDITORÍA (SEGUNDA/TERCERA  LINEA DE DEFENSA)</t>
  </si>
  <si>
    <t>TRABAJO DE AUDITORÍA</t>
  </si>
  <si>
    <t xml:space="preserve">
Nombre del Jefe de la Oficina de Control Interno  
Entidad              
</t>
  </si>
  <si>
    <t>CRONOGRAMA VIGENCIA AÑO____</t>
  </si>
  <si>
    <t>AUDITORÍAS INTERNAS/SEGUIMIENTOS</t>
  </si>
  <si>
    <t>INFORMES REGLAMENTARIOS</t>
  </si>
  <si>
    <t>ACTIVIDADES DE CONSULTORÍA</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</si>
  <si>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</si>
  <si>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</si>
  <si>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</si>
  <si>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</si>
  <si>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</si>
  <si>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</si>
  <si>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</si>
  <si>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</si>
  <si>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</si>
  <si>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</si>
  <si>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</si>
  <si>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</si>
  <si>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</si>
  <si>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Carrera administrativa 2</t>
  </si>
  <si>
    <t>Contratista 1</t>
  </si>
  <si>
    <t>Contratista 2</t>
  </si>
  <si>
    <t>Contratista 3</t>
  </si>
  <si>
    <t>Contratista 4</t>
  </si>
  <si>
    <t>Contratista 5</t>
  </si>
  <si>
    <t>Carrera administrativa 3</t>
  </si>
  <si>
    <t>Carrera administrativa 4</t>
  </si>
  <si>
    <t>Carrera administrativa 5</t>
  </si>
  <si>
    <t>Carrera administrativa 6</t>
  </si>
  <si>
    <t>RESULTADOS .CALCULO DIAS -HORAS LABORALES POR AÑO</t>
  </si>
  <si>
    <t xml:space="preserve"> RESULTADOS CALCULO HORAS DISPONIBLES EQUIPO AUDITOR</t>
  </si>
  <si>
    <t>HORAS HÁBILES DISPONIBLES POR EQUIPO AUDITOR</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</si>
  <si>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</si>
  <si>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</si>
  <si>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</si>
  <si>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</si>
  <si>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</si>
  <si>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3. RESULTADOS SOBRE LA CAPACIDAD INSTALADA Y REQUERIDA DEL EQUIPO AUDITOR</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</si>
  <si>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</si>
  <si>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</si>
  <si>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</si>
  <si>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</si>
  <si>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</si>
  <si>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</si>
  <si>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</si>
  <si>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</si>
  <si>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Total general</t>
  </si>
  <si>
    <t>RESULTADOS SOBRE  CAPACIDAD Y DISPONIBILIDAD DEL EQUIPO AUDITOR</t>
  </si>
  <si>
    <t>¿PRESENTA DÉFICIT DE PERSONAL?</t>
  </si>
  <si>
    <t>HORAS DEFICIT/SUPERAVIT</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</si>
  <si>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</si>
  <si>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</si>
  <si>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</si>
  <si>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</si>
  <si>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</si>
  <si>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</si>
  <si>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</si>
  <si>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</si>
  <si>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</si>
  <si>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</si>
  <si>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</si>
  <si>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</si>
  <si>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</si>
  <si>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</si>
  <si>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</si>
  <si>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</si>
  <si>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</si>
  <si>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</si>
  <si>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</si>
  <si>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</si>
  <si>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</si>
  <si>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</si>
  <si>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</si>
  <si>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</si>
  <si>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</si>
  <si>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</si>
  <si>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</si>
  <si>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</si>
  <si>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</si>
  <si>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</si>
  <si>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</si>
  <si>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</si>
  <si>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</si>
  <si>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</si>
  <si>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</si>
  <si>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</si>
  <si>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</si>
  <si>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</si>
  <si>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</si>
  <si>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</si>
  <si>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</si>
  <si>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</si>
  <si>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</si>
  <si>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</si>
  <si>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</si>
  <si>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</si>
  <si>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</si>
  <si>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</si>
  <si>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</si>
  <si>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</si>
  <si>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t>SI</t>
  </si>
  <si>
    <t>NO</t>
  </si>
  <si>
    <t>Código de Integridad</t>
  </si>
  <si>
    <t>Intranet</t>
  </si>
  <si>
    <t>En proceso a 31 de dic</t>
  </si>
  <si>
    <t>Si</t>
  </si>
  <si>
    <t>Seguimiento Implementación MIPG</t>
  </si>
  <si>
    <t>Autocontrol - Capacitaciones</t>
  </si>
  <si>
    <t>Participación en Actividades de Inducción / Reinducción</t>
  </si>
  <si>
    <t>Relación Entes Externos de Control - Contraloría Cuenta Mensual</t>
  </si>
  <si>
    <t xml:space="preserve">Plan de Mejoramiento Institucional </t>
  </si>
  <si>
    <t xml:space="preserve">Plan de Mejoramiento por procesos </t>
  </si>
  <si>
    <t>INCAPACIDADES</t>
  </si>
  <si>
    <t>Relación Entes Externos de Control - Contraloría Cuenta Anual</t>
  </si>
  <si>
    <t xml:space="preserve">Seguimiento PQRS </t>
  </si>
  <si>
    <t>Asistencia Comités y mesas de trabajo</t>
  </si>
  <si>
    <t xml:space="preserve">Seguimiento Plan Anual de Auditoría </t>
  </si>
  <si>
    <t>Seguimiento al cumplimiento de las normas de austeridad en el gasto</t>
  </si>
  <si>
    <t>Para realizar el análisis de recursos se realizarán los siguientes cálculos por vigencia   y obtendrá al final del análisis si presenta déficit o disponibilidad suficiente de recurso humano para la realización del PAA.(Seleccione el hipervínculo que requiera):</t>
  </si>
  <si>
    <t>Planeación Auditoria/Solicitud de Información</t>
  </si>
  <si>
    <t>Ejecución  Auditoria/Análisis de información</t>
  </si>
  <si>
    <t>Tips, eventos, acompañamientos</t>
  </si>
  <si>
    <t xml:space="preserve">Revisión Expedientes </t>
  </si>
  <si>
    <t>Suma de Horas x trabajo de auditoría</t>
  </si>
  <si>
    <r>
      <t xml:space="preserve">CONOCIMIENTO DE LA ENTIDAD
</t>
    </r>
    <r>
      <rPr>
        <sz val="11"/>
        <color rgb="FF0000FF"/>
        <rFont val="Century Gothic"/>
        <family val="2"/>
      </rPr>
      <t>Instituto Distrital de las Artes</t>
    </r>
    <r>
      <rPr>
        <b/>
        <sz val="11"/>
        <color theme="1"/>
        <rFont val="Century Gothic"/>
        <family val="2"/>
      </rPr>
      <t xml:space="preserve">
</t>
    </r>
  </si>
  <si>
    <t>Código de Buen Gobierno</t>
  </si>
  <si>
    <t xml:space="preserve">Resolución 747 de 2018 </t>
  </si>
  <si>
    <t>Perspectivas, Objetivos estratégicos e Iniciativas Estratégicas</t>
  </si>
  <si>
    <t>Proceso Gestión del Conocimiento</t>
  </si>
  <si>
    <t>Gestión Documental ACI</t>
  </si>
  <si>
    <t>Informe semestral Gestión ACI</t>
  </si>
  <si>
    <t>Respuesta Derechos de petición - ACI</t>
  </si>
  <si>
    <t>Suma de # Informes x año</t>
  </si>
  <si>
    <t>Planta Temporal</t>
  </si>
  <si>
    <t xml:space="preserve">ANÁLISIS DE RECURSOS PARA EL PLAN ANUAL DE AUDITORÍA
PLANTILLA 2
</t>
  </si>
  <si>
    <t>Déficit en personal (planta)</t>
  </si>
  <si>
    <t>Proceso Gestión Estratégica de Comunicaciones</t>
  </si>
  <si>
    <t>Proceso Gestión Documental</t>
  </si>
  <si>
    <t>Gestión del Talento Humano</t>
  </si>
  <si>
    <t>Proceso Gestión Jurídica</t>
  </si>
  <si>
    <t xml:space="preserve">Proceso Control Disciplinario Interno </t>
  </si>
  <si>
    <t>Proceso Gestión de Participación Ciudadana</t>
  </si>
  <si>
    <t>Proceso Gestión y Relacionamiento con la Ciudadanía</t>
  </si>
  <si>
    <t>Gestión Integral de Espacios Culturales</t>
  </si>
  <si>
    <t xml:space="preserve">Proceso Direccionamiento Estratégico Institucional </t>
  </si>
  <si>
    <t>Proceso Gestión de Tecnologías de la Información</t>
  </si>
  <si>
    <t xml:space="preserve">Incluir en el ciclo de auditorías de la vigencia </t>
  </si>
  <si>
    <t xml:space="preserve">Incluir en el ciclo vigente de acuerdo a disponibilidad de recursos </t>
  </si>
  <si>
    <t xml:space="preserve">ANÁLISIS DE RECURSOS PARA EL PLAN ANUAL DE AUDITORÍA
PLANTILLA  1
</t>
  </si>
  <si>
    <t>Informe Evaluación independiente SCI</t>
  </si>
  <si>
    <t>Evaluación Gestión del Riesgo</t>
  </si>
  <si>
    <t xml:space="preserve">Actividades de control propias del Área de Control Interno:
</t>
  </si>
  <si>
    <t>Relación Entes Externos de Control - Contraloría Auditoria Regularidad y requerimientos</t>
  </si>
  <si>
    <t>Informe de Gestión ACI (Área Control Interno)</t>
  </si>
  <si>
    <t>Relación Entes Externos de Control - Atención requerimientos</t>
  </si>
  <si>
    <t xml:space="preserve">Verificar la presentación del Formulario Único de Reporte y Avance de Gestión  - FURAG  </t>
  </si>
  <si>
    <t xml:space="preserve">Informe de Evaluación a la Gestión Anual por Dependencias </t>
  </si>
  <si>
    <t>Seguimiento Metas plan</t>
  </si>
  <si>
    <t>(en blanco)</t>
  </si>
  <si>
    <t>Nombre del Jefe de Control Interno o quien  haga sus veces</t>
  </si>
  <si>
    <t>Cargo</t>
  </si>
  <si>
    <t>Objetivo estratégico</t>
  </si>
  <si>
    <t>Objetivo del plan</t>
  </si>
  <si>
    <t>Alcance del plan</t>
  </si>
  <si>
    <t>Riesgos</t>
  </si>
  <si>
    <t>Criterios</t>
  </si>
  <si>
    <t>No.</t>
  </si>
  <si>
    <t>Cantidad</t>
  </si>
  <si>
    <t>Referencia normativa</t>
  </si>
  <si>
    <t>Líder o responsable</t>
  </si>
  <si>
    <t>Equipo</t>
  </si>
  <si>
    <t xml:space="preserve">Enero </t>
  </si>
  <si>
    <t>-</t>
  </si>
  <si>
    <t>X</t>
  </si>
  <si>
    <t>Participar en los diferentes comités institucionales e interinstitucionales para aportar información que facilite la toma de decisiones.</t>
  </si>
  <si>
    <t xml:space="preserve">Decreto 648 de 2017. Art. 17 Roles de la Oficina de Control Interno. 5. Relación con entes externos de control.
</t>
  </si>
  <si>
    <t>Resolución 002 de 2022 de la Contraloría de Bogotá (modificada por la RR 26 del 10/11/2022)</t>
  </si>
  <si>
    <t>Martha Rondón</t>
  </si>
  <si>
    <t>Carlos Trujillo</t>
  </si>
  <si>
    <t>Equipo Control Interno</t>
  </si>
  <si>
    <t>(Decreto Nacional 1499 de 2017,  Circular Externa No. 100-001 -2022 del DAFP.</t>
  </si>
  <si>
    <t>Ley 1474 de 2011, artículo 76; Ley 1755 de 2015,  Decreto 1081 de 2015, Circular Conjunta 006 de 2017, Decreto Distrital  371 de 2010 Art. 3.</t>
  </si>
  <si>
    <t>Informe semestral de control interno (instrumentos técnicos y administrativos del SCI)</t>
  </si>
  <si>
    <t>Directiva No. 008 de 2021 (Numeral 1.9)</t>
  </si>
  <si>
    <t xml:space="preserve">Evaluar la gestión del riesgo de la entidad </t>
  </si>
  <si>
    <t>Guía para la administración del riesgo y el diseño de controles en entidades públicas, DAFP.</t>
  </si>
  <si>
    <t>https://www.idartes.gov.co/es/transparencia/planeacion/informes-gestion</t>
  </si>
  <si>
    <t xml:space="preserve">Miembros Consejo </t>
  </si>
  <si>
    <t>https://www.idartes.gov.co/es/transparencia/planeacion/formulacion-proyectos</t>
  </si>
  <si>
    <t>https://www.idartes.gov.co/es/transparencia/informacion-entidad/mapas-cartas-descriptivas</t>
  </si>
  <si>
    <t>Resolución 1073 de 2021</t>
  </si>
  <si>
    <t>https://www.idartes.gov.co/es/transparencia/informacion-entidad/organigrama</t>
  </si>
  <si>
    <t>https://www.idartes.gov.co/es/transparencia/informacion-entidad/directorio-institucional</t>
  </si>
  <si>
    <t xml:space="preserve">Sede principal cra. 8 No. 15-46 
Escenarios en: https://www.idartes.gov.co/es
</t>
  </si>
  <si>
    <t>https://www.idartes.gov.co/es/transparencia/contratacion/plan-anual-de-adquisiciones</t>
  </si>
  <si>
    <t>https://www.idartes.gov.co/es/transparencia/datos-abiertos/registro-activos-de-informacion</t>
  </si>
  <si>
    <t>Multimedia en: https://www.idartes.gov.co/es</t>
  </si>
  <si>
    <t>https://www.idartes.gov.co/es/transparencia/planeacion/plan-de-accion</t>
  </si>
  <si>
    <t>https://www.idartes.gov.co/es/transparencia/planeacion/metas-objetivos-indicadores-de-gestion</t>
  </si>
  <si>
    <t>https://www.idartes.gov.co/es/transparencia/planeacion/mapas-riesgos</t>
  </si>
  <si>
    <t>https://comunicarte.idartes.gov.co/SIG/control-evaluacion-y-seguimiento</t>
  </si>
  <si>
    <t xml:space="preserve">Realizar la secretaría técnica del comité institucional de coordinación de control interno. </t>
  </si>
  <si>
    <t>Decreto Único Reglamentario 1083 de 2015 Nivel Nacional Artículo 2.2.21.1.5
Resolución 1103 de 2020 Idartes</t>
  </si>
  <si>
    <t>Decreto 648 de 2017. Art. 17 Roles de la Oficina de Control Interno.</t>
  </si>
  <si>
    <t xml:space="preserve">Asesorar y generar alertas oportunas a los líderes de los procesos o responsables del suministro de información solicitada por los entes externos de control, para asegurar la entrega de información con  oportunidad, integralidad y pertinencia. 
</t>
  </si>
  <si>
    <t>Circular 103 de 2020 Secretaría General Alcaldía Mayor de Bogotá, D.C.</t>
  </si>
  <si>
    <t>Decreto 648 de 2017. Art. 17 Roles de la Oficina de Control Interno.
Decreto 403 de 2020 Art. 61  y 151</t>
  </si>
  <si>
    <t xml:space="preserve">Decreto 2641 de 2012 por el cual se reglamentan los artículos 73 y 76 de la Ley 1474 de 2011,  Decreto 1081 de 2015, Decreto 124 de 2016, el cual adopta el documento "Estrategias para la Construcción del Plan Anticorrupción y de Atención al Ciudadano - Versión 2" y Ley 2195 de 2022. </t>
  </si>
  <si>
    <t xml:space="preserve">Ley 1474 de 2011 Art. 14; Decreto Único Reglamentario 1083 de 2015 art. 2.2.21.4.9; Decreto 2106 de 2019, art. 156; Circular externa 100 del 2019 DAFP, Decreto Distrital No. 201 de 2023, Art. 29. </t>
  </si>
  <si>
    <t xml:space="preserve">Decreto Único Reglamentario 1083 de 2015 art. 2.2.21.4.9; Decreto Distrital No. 201 de 2023, Art. 29. </t>
  </si>
  <si>
    <t xml:space="preserve">Decreto Distrital No. 221 de 2023, Art. 29. </t>
  </si>
  <si>
    <t xml:space="preserve">Decreto Distrital No. 221 de 2023, Art. 29, Circular conjunta 012 de 2018
</t>
  </si>
  <si>
    <t>Control de cambios</t>
  </si>
  <si>
    <t>Fecha:</t>
  </si>
  <si>
    <t>Descripción:</t>
  </si>
  <si>
    <t xml:space="preserve">PROCESO EVALUACIÓN INDEPENDIENTE </t>
  </si>
  <si>
    <t>Código: CEI-P-01</t>
  </si>
  <si>
    <t xml:space="preserve">
PLAN ANUAL DE AUDITORÍA INSTITUTO DISTRITAL DE LAS ARTES</t>
  </si>
  <si>
    <t xml:space="preserve">
1. Generales: Ley 87 de 1993, Decreto 1083 de 2015, Decreto 648 de 2017, Decreto 1499 de 2017, Decreto 403 de 2020 Art. 61  y 151.
2. Específicos: Normatividad vigente y documentación de la entidad aplicable según corresponda.
</t>
  </si>
  <si>
    <t>Recursos
Conformación del equipo de Control Interno</t>
  </si>
  <si>
    <t>VIGENCIA 2024</t>
  </si>
  <si>
    <t>https://www.idartes.gov.co/es/transparencia/planeacion/otros-control-interno</t>
  </si>
  <si>
    <t>Resolución 1337 de 2023</t>
  </si>
  <si>
    <t>Informe Seguimiento PTEP</t>
  </si>
  <si>
    <t xml:space="preserve">Verificar la presentación del Formulario Único de Reporte y Avance de Gestión  - FURAG.  </t>
  </si>
  <si>
    <t xml:space="preserve">Informe de evaluación a la gestión anual por dependencias. </t>
  </si>
  <si>
    <t>Informe de control interno contable, reporte en CHIP y remisión a Contabilidad para cargue en Bogotá Consolida.</t>
  </si>
  <si>
    <t xml:space="preserve">Informe de Quejas, Sugerencias y Reclamos. </t>
  </si>
  <si>
    <t xml:space="preserve">Informe semestral de evaluación independiente del estado del sistema de control interno </t>
  </si>
  <si>
    <t xml:space="preserve">Seguimiento a la austeridad en el gasto </t>
  </si>
  <si>
    <t xml:space="preserve">Seguimiento a las metas del plan de desarrollo priorizadas por la entidad. </t>
  </si>
  <si>
    <t xml:space="preserve">Seguimiento al manejo de cajas menores en la entidad. </t>
  </si>
  <si>
    <t>Informe SIPROJ - Funciones comité de Conciliación</t>
  </si>
  <si>
    <t>Evaluación Mapa de Aseguramiento Idartes</t>
  </si>
  <si>
    <t xml:space="preserve">Verificación Talento Humano
</t>
  </si>
  <si>
    <t>Etiquetas de columna</t>
  </si>
  <si>
    <t>Asesoría sobre Riesgos y controles (Metodología y seguimiento)</t>
  </si>
  <si>
    <t xml:space="preserve">Mapa de aseguramiento Idartes - Revisión mapa, compromisos y evaluación nivel de confianza </t>
  </si>
  <si>
    <t>Verificar rendición de la cuenta mensual y anual a la Contraloría Distrital  - Realizar cruce con datos abiertos y retroalimentar a contratación.</t>
  </si>
  <si>
    <t>Asesoría formulación plan de mejoramiento (análisis de causas, definición acciones, etc)</t>
  </si>
  <si>
    <t>Ley 951 de 2005. 
Circular Externa 003 de 2023 AGN</t>
  </si>
  <si>
    <t>Decreto Distrital No. 221 de 2023, Art. 27 Parágrafo 2</t>
  </si>
  <si>
    <t xml:space="preserve">Resolución 002 de 2022 de la Contraloría de Bogotá, art. 16. Términos establecidos por la CGN.
Resolución No. 036 del 2019. </t>
  </si>
  <si>
    <t>Proceso Gestión de Tecnologías de la Información- Modelo de Seguridad y Privacidad de la Información.</t>
  </si>
  <si>
    <t>Realizar el reporte de rendición de  la cuenta anual a la Contraloría Distrital de responsabilidad de control interno: Informe control interno contable, informe evaluación independiente del estado del sistema de control interno,  informe de la oficina de control interno y seguimiento al plan de mejoramiento.</t>
  </si>
  <si>
    <t>Directiva Presidencial  01 de 1999, Directiva Presidencial 02 de 2002, Circular 04 de 2006 del Consejo Asesor del Gobierno Nacional en materia de control interno,  Circular 27 de 2023 de la Dirección Nacional de Derechos de Autor.</t>
  </si>
  <si>
    <t>Decreto 192 de 2021.
Resolución DDC-000002 de 2022 SDH.</t>
  </si>
  <si>
    <t>Seguimiento a la implementación del MIPG</t>
  </si>
  <si>
    <t>Teatro El Ensueño</t>
  </si>
  <si>
    <t>Gestión en Seguridad y Salud en el trabajo</t>
  </si>
  <si>
    <t xml:space="preserve">Proceso Gestión para la mejora continua </t>
  </si>
  <si>
    <t xml:space="preserve">Proceso Gestión de bienes, servicios y planta física </t>
  </si>
  <si>
    <t xml:space="preserve">Proceso Gestión Financiera </t>
  </si>
  <si>
    <t>Gestión de Circulación de las prácticas artísticas</t>
  </si>
  <si>
    <t>Gestión de Fomento a las prácticas artísticas</t>
  </si>
  <si>
    <t>Gestión de Formación en las prácticas artísticas</t>
  </si>
  <si>
    <t>4 Horas</t>
  </si>
  <si>
    <t>Falta de oportunidad para gestión de los procesos</t>
  </si>
  <si>
    <t>Armando de la Torre</t>
  </si>
  <si>
    <t>Mercedes Carranza</t>
  </si>
  <si>
    <t>Proceso Direccionamiento Estratégico Institucional</t>
  </si>
  <si>
    <t>Proceso Gestión Integral de Espacios Culturales - TJEG</t>
  </si>
  <si>
    <t>Proceso Gestión de Circulación de las prácticas artísticas</t>
  </si>
  <si>
    <t>Auditoría Proceso Gestión Jurídica (Incluir Gestión Judicial) y  Decreto 371 de 2010 Contratación.</t>
  </si>
  <si>
    <t>Decreto 648 de 2017. Art. 17 Roles de la Oficina de Control Interno.
Decreto 403 de 2020 Art. 61  y 151
Decreto 371 de 2010 (Artículo 2o. Contratación).</t>
  </si>
  <si>
    <t>Decreto 648 de 2017. Art. 17 Roles de la Oficina de Control Interno.
Decreto 403 de 2020 Art. 61  y 151
Decreto 371 de 2010 (Artículos 3o. Atención al Ciudadano y 4o. Participación Ciudadana).
Ley 1712 de 2014 de Transparencia, Decreto 103 de 2015, Resolución 1519 de 2020 y sus anexos 2, 3 y 4.</t>
  </si>
  <si>
    <t>Auditoría Atención al ciudadano y Participación Decreto 371 de 2010 
Verificar cumplimiento de la Ley 1712 de 2014 de Transparencia.</t>
  </si>
  <si>
    <t xml:space="preserve">Acompañamiento al cumplimiento de la Directiva No. 008 de 2021  verificación de cumplimiento del manual específico de funciones y competencias laborales. </t>
  </si>
  <si>
    <t>Ley 87 de 1993, artículo 12 
Decreto 648 de 2017 que modificó el Decreto 1083 de 2015 en su capítulo 3
Guía rol de las unidades u oficinas de control interno, auditoría interna o quien haga sus veces y Procedimiento  interno</t>
  </si>
  <si>
    <t>Verificar cumplimiento de entrega de informe de gestión por finalización de la administración, incluidos archivos y documentos. Cuando se requiera.</t>
  </si>
  <si>
    <t>Expedición Plan Anual de Auditoría vigencia 2025, aprobado por el Comité Institucional de Coordinación de Control Interno.</t>
  </si>
  <si>
    <t>Diciembre 17 de 2024</t>
  </si>
  <si>
    <t>Acompañamiento Directiva 008 de 2021 (Informe - Consolidación)</t>
  </si>
  <si>
    <t>Cajas menores</t>
  </si>
  <si>
    <t>Elaboración y modificaciones Plan Anual de Auditoría</t>
  </si>
  <si>
    <t>Todos los procesos, dependencias y sedes del Instituto para la vigencia 2025 y/o las vigencias que se consideren pertinentes.</t>
  </si>
  <si>
    <t>(1) Asesor de Control Interno y (4) Contratistas profesionales especializados.
Se requiere la contratación adicional de  un profesional en Ingeniería de sistemas especializado,  por tres meses.</t>
  </si>
  <si>
    <t>Fortalecer la infraestructura tecnológica, comunicativa y la gestión institucional que permitan el fortalecimiento de las capacidades del talento humano con el fin de mejorar la prestación del servicio a la ciudadanía.</t>
  </si>
  <si>
    <t xml:space="preserve">1. Emitir informes errados por no disponer de la información certera, completa y oportuna.
2. Incumplimiento del plan anual de auditoría por no disponer del recurso humano requerido.
</t>
  </si>
  <si>
    <r>
      <rPr>
        <sz val="14"/>
        <rFont val="Arial"/>
        <family val="2"/>
      </rPr>
      <t>Planificar las actividades a desarrollar por el Área de Control Interno durante la vigencia, para evaluar la eficacia de los controles establecidos para  la mejora del desempeño del Instituto Distrital de las Artes, en desarrollo de los roles y competencias establecidos en la normatividad vigente.</t>
    </r>
    <r>
      <rPr>
        <sz val="14"/>
        <color rgb="FFFF0000"/>
        <rFont val="Arial"/>
        <family val="2"/>
      </rPr>
      <t xml:space="preserve">
</t>
    </r>
  </si>
  <si>
    <t>Asesor de Control Interno</t>
  </si>
  <si>
    <t>Seguimientos e Informe  PMP y PMI trimestrales</t>
  </si>
  <si>
    <t xml:space="preserve">Resolución 979 de 2024 "Por la cual se adopta la Plataforma Estratégica del Instituto Distrital de las Artes - IDARTES" 2024-2027 </t>
  </si>
  <si>
    <r>
      <t>Resolución 979 de 2024 "</t>
    </r>
    <r>
      <rPr>
        <sz val="11"/>
        <color theme="1"/>
        <rFont val="Arial"/>
        <family val="2"/>
      </rPr>
      <t xml:space="preserve">Por la cual se adopta la Plataforma Estratégica del Instituto Distrital de las Artes - IDARTES" 2024-2027 </t>
    </r>
  </si>
  <si>
    <t>Documento SIG Macroproceso Direccionamiento estratégico institucional
https://comunicarte.idartes.gov.co/SIG/direccionamiento-estrategico-institucional?page=1</t>
  </si>
  <si>
    <t xml:space="preserve">María Claudia Parias Durán - Directora
Sylvia Ospina Henao - Subdirectora de Equipamientos
Andrés Felipe Albarracín Rodríguez - Subdirectora Administrativa y Financiera
Lina María Gaviria Hurtado - Subdirectora de las Artes
Néstor Fernando Avella Avella  - Asesor Control Interno (e). 
Alba Yaneth Reyes Suárez - Subdirectora de Formación Artística
Paola Méndez  - Jefe Oficina de comunicaciones 
Heidy Yobanna Moreno Moreno   - Jefe Oficina Asesora Jurídica
Daniel Sánchez - Jefe Oficina OAPTI
Luz Maritza Amaya  Hurtado   - Jefe Oficina Control Disciplinario Interno
</t>
  </si>
  <si>
    <t>María Claudia Parias Durán  - Presidente
Heidy Yobanna Moreno Moreno - Secretaria Técnica</t>
  </si>
  <si>
    <t>En la intranet
https://comunicarte.idartes.gov.co/sites/default/files/Doc_SIG/GMC-POL-01_V6_POLITICADEADMINISTRACIONDERIESGOS.pdf</t>
  </si>
  <si>
    <t>Con corte a septiembre 2024
https://www.idartes.gov.co/es/transparencia/planeacion/planes-de-mejoramiento</t>
  </si>
  <si>
    <t>Implementar las actividades de control propias del Área de Control Interno:
- Revisión documentos del proceso
- Autoevaluaciones
- Reportes de Control Interno como 1ra línea</t>
  </si>
  <si>
    <t>Mónica Virgüéz</t>
  </si>
  <si>
    <t xml:space="preserve">Verificar cumplimiento de normas de uso de software </t>
  </si>
  <si>
    <t xml:space="preserve">Seguimiento al Comité Conciliación-Política de prevención del daño antijurídico. / Siproj </t>
  </si>
  <si>
    <t xml:space="preserve">Asesor de Control Interno
Colaborador asignado </t>
  </si>
  <si>
    <t xml:space="preserve">Formulación Plan anual de auditoría vigencia 2026 </t>
  </si>
  <si>
    <t>A. ROL LIDERAZGO ESTRATÉGICO</t>
  </si>
  <si>
    <t xml:space="preserve">B. ROL RELACIÓN CON ENTES EXTERNOS DE CONTROL </t>
  </si>
  <si>
    <t>C. ROL ENFOQUE HACIA LA PREVENCIÓN</t>
  </si>
  <si>
    <t>D. ROL EVALUACIÓN Y SEGUIMIENTO</t>
  </si>
  <si>
    <t>I. AUDITORÍAS</t>
  </si>
  <si>
    <t>II. INFORMES DE LEY</t>
  </si>
  <si>
    <t>E. ROL EVALUACIÓN DE LA GESTIÓN DEL RIESGO</t>
  </si>
  <si>
    <t>Realizar cruce con datos abiertos y retroalimentar a contratación.</t>
  </si>
  <si>
    <t>Seguimiento al  Programa de Transparencia y Etica Pública - PTEP
Mapa de riesgos de corrupción</t>
  </si>
  <si>
    <t xml:space="preserve">Seguimiento al Plan anual de auditoría vigencia 2025 </t>
  </si>
  <si>
    <t>VIGENCIA 2025</t>
  </si>
  <si>
    <t>Profesional en Derecho</t>
  </si>
  <si>
    <t>Ley 909 de 2004, Decreto Único Reglamentario 1083 de 2015, Circular 04 de 2005 Consejo Asesor del Gobierno Nacional en materia de Control Interno</t>
  </si>
  <si>
    <t xml:space="preserve">Resolución 411 de 2023.
Resolución 193 de 2016 CGN "Por la cual se Incorpora, en los Procedimientos Transversales del Régimen de Contabilidad Publica, el procedimiento para la evaluación del control interno contable"
</t>
  </si>
  <si>
    <t>Decreto 984 de 2012 de la Presidencia de la República y el  Decreto Distrital 062 de 2024.</t>
  </si>
  <si>
    <t>Ley 678 de 2001, Decreto 1069 de 2015, Decreto 1167 de 2016, Artículo 2.2.4.3.1.2.12. Decreto Distrital 479 de 2024
Resolución 104 de 2018 Secretaría Jurídica Distrital, artículo  30 modificado por la Resolución 076 de 2020 (Circular  020 de 2020 de la Secretaría Jurídica Distrital)
Resolución 485 de 2023 Secretaría Jurídica Distrital- Por la cual se modifica el capítulo VII de la Resolución 104 de 2018.</t>
  </si>
  <si>
    <t>Versión: 3</t>
  </si>
  <si>
    <t>Febrero 21 de 2025</t>
  </si>
  <si>
    <t>El Comité  Institucional de Coordinación de Control Interno, solicita y aprueba los siguientes cambios:
- Realizar cruce con datos abiertos y retroalimentar a contratación, se reprograman los seguimientos de febrero a marzo y de mayo a junio.
-Verificar la presentación del Formulario Único de Reporte y Avance de Gestión  - FURAG, se reprograma para abril de acuerdo con los lineamientos del Departamento Administrativo de Función Pública.
- Informe de Quejas, Sugerencias y Reclamos, se reprograma el informe de febrero a marzo.
- Seguimiento Gestión del Talento Humano, se reprograma para los meses de abril a mayo.
- Auditorías al Proceso Gestión Integral de Espacios Culturales – TJEG y Proceso Gestión de Circulación de las prácticas artísticas, se reprograman para los meses de marzo a junio.
- Auditoría Proceso Gestión de bienes, servicios y planta física, se reprograma para los meses de abril a julio.
- Auditoría Atención al ciudadano y Participación Decreto 371 de 2010, se reprograma para los meses de julio a octubre.
- Se elimina la actividad: Verificar y recomendar sobre las certificaciones de registro y actualización (Resolución 485 de 2023) programada para febrero, de las cuales ya se realizó presentación en Comité DIrectivo
Lo anterior, con el fin de asegurar su cumplimiento con el talento humano disponible.</t>
  </si>
  <si>
    <t>Abril 25 de 2025</t>
  </si>
  <si>
    <t xml:space="preserve">El Comité  Institucional de Coordinación de Control Interno, solicita y aprueba los siguientes cambios:
- Actualización normativa del PAA 2025, de conformidad con la revisión y actualización del normograma de la entidad en marzo de 2025.
</t>
  </si>
  <si>
    <t>Ana Cabrera</t>
  </si>
  <si>
    <t>Profesional en Ingeniería de Sistemas</t>
  </si>
  <si>
    <t>Ley 581 de 2000
Ley 909 de 2004
Ley 951 de 2005 
Ley 2013 de 2019
Decreto 612 de 2018
Decreto 830 de 2021
Directiva 015 de 2022 de la Procuraduría General de la Nación
Circular Externa 020 de agosto 15 de 2017 del DASC 
Circular Externa 11 de junio 2 de 2023 del DASC  
Circulares externas 10 de 2020 de la CNSC
Circular_Conjunta_DAFP_y_MinTrabajo_No._100-004</t>
  </si>
  <si>
    <t>Seguimiento Gestión del Talento Humano
Verificación de normatividad relacionada</t>
  </si>
  <si>
    <t>Fecha Vigencia: 25/05/2025</t>
  </si>
  <si>
    <t>Eleana Marcela Páez Urrego</t>
  </si>
  <si>
    <t>Asesor de Control Interno (E)</t>
  </si>
  <si>
    <t xml:space="preserve">Atender requerimientos de entes de control que estén a cargo del área de Control Interno (De acuerdo con los documentos radicados) </t>
  </si>
  <si>
    <t>Lida Cubillos</t>
  </si>
  <si>
    <t>Carlos Trujillo
Lida Cubillos</t>
  </si>
  <si>
    <t>Lida Cubillos
Mónica Virgüéz</t>
  </si>
  <si>
    <t>Mayo 26 de 2025</t>
  </si>
  <si>
    <t>El Comité  Institucional de Coordinación de Control Interno, solicita y aprueba los siguientes cambios:
- Se actualizan los datos del Asesor de Control Interno y de auditores líderes y equipos auditores, debido a reorganización de actividades.
- Auditoría Proceso Gestión Integral de Espacios Culturales - TJEG, se incrementa el tiempo de ejecución hasta julio.
- Auditoría Proceso Gestión de Circulación de las prácticas artísticas, se incrementa el tiempo de ejecución hasta julio.
- Seguimiento a las metas del plan de desarrollo priorizadas por la entidad, se incrementa el tiempo de ejecución hasta junio.
- Seguimiento Gestión del Talento Humano, se reprograma el período de ejecución para noviembre y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</si>
</sst>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C0A]dd\-mmm\-yy;@"/>
    <numFmt numFmtId="166" formatCode="[$-C0A]d\-mmm\-yyyy;@"/>
    <numFmt numFmtId="167" formatCode="0.0"/>
    <numFmt numFmtId="168" formatCode="[$-F800]dddd\,\ mmmm\ dd\,\ yyyy"/>
  </numFmts>
  <fonts count="75" x14ac:knownFonts="1">
    <font>
      <sz val="11"/>
      <color theme="1"/>
      <name val="Calibri"/>
      <family val="2"/>
      <scheme val="minor"/>
    </font>
    <font>
      <sz val="11"/>
      <color theme="1"/>
      <name val="Calibri"/>
      <family val="2"/>
      <scheme val="minor"/>
    </font>
    <font>
      <sz val="10"/>
      <color theme="1"/>
      <name val="Arial"/>
      <family val="2"/>
    </font>
    <font>
      <b/>
      <sz val="10"/>
      <name val="Calibri"/>
      <family val="2"/>
    </font>
    <font>
      <sz val="10"/>
      <name val="Arial"/>
      <family val="2"/>
    </font>
    <font>
      <b/>
      <sz val="11"/>
      <color theme="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sz val="20"/>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sz val="11"/>
      <color theme="1"/>
      <name val="Calibri"/>
      <family val="2"/>
    </font>
    <font>
      <sz val="9"/>
      <color indexed="81"/>
      <name val="Tahoma"/>
      <family val="2"/>
    </font>
    <font>
      <sz val="8"/>
      <name val="Calibri"/>
      <family val="2"/>
      <scheme val="minor"/>
    </font>
    <font>
      <sz val="11"/>
      <color rgb="FF000000"/>
      <name val="Calibri"/>
      <family val="2"/>
      <charset val="1"/>
    </font>
    <font>
      <sz val="11"/>
      <color rgb="FF000000"/>
      <name val="Arial"/>
      <family val="2"/>
    </font>
    <font>
      <b/>
      <sz val="11"/>
      <color rgb="FF000000"/>
      <name val="Arial"/>
      <family val="2"/>
    </font>
    <font>
      <b/>
      <sz val="14"/>
      <color rgb="FF000000"/>
      <name val="Arial"/>
      <family val="2"/>
    </font>
    <font>
      <sz val="14"/>
      <name val="Arial"/>
      <family val="2"/>
    </font>
    <font>
      <sz val="14"/>
      <color rgb="FF000000"/>
      <name val="Arial"/>
      <family val="2"/>
    </font>
    <font>
      <sz val="14"/>
      <color rgb="FFFF0000"/>
      <name val="Arial"/>
      <family val="2"/>
    </font>
    <font>
      <sz val="11"/>
      <name val="Arial"/>
      <family val="2"/>
    </font>
    <font>
      <b/>
      <sz val="11"/>
      <name val="Arial"/>
      <family val="2"/>
    </font>
    <font>
      <b/>
      <sz val="12"/>
      <color rgb="FF000000"/>
      <name val="Arial"/>
      <family val="2"/>
    </font>
    <font>
      <sz val="11"/>
      <color rgb="FFFF0000"/>
      <name val="Arial"/>
      <family val="2"/>
    </font>
    <font>
      <sz val="11"/>
      <color theme="1"/>
      <name val="Arial"/>
      <family val="2"/>
    </font>
    <font>
      <b/>
      <sz val="22"/>
      <color theme="1"/>
      <name val="Arial"/>
      <family val="2"/>
    </font>
    <font>
      <b/>
      <sz val="11"/>
      <color theme="1"/>
      <name val="Arial"/>
      <family val="2"/>
    </font>
    <font>
      <b/>
      <sz val="22"/>
      <color rgb="FF000000"/>
      <name val="Arial"/>
      <family val="2"/>
    </font>
    <font>
      <sz val="14"/>
      <color theme="1"/>
      <name val="Arial"/>
      <family val="2"/>
    </font>
    <font>
      <b/>
      <sz val="14"/>
      <color theme="1"/>
      <name val="Arial"/>
      <family val="2"/>
    </font>
    <font>
      <sz val="17"/>
      <color indexed="81"/>
      <name val="Tahoma"/>
      <family val="2"/>
    </font>
    <font>
      <b/>
      <sz val="17"/>
      <color indexed="81"/>
      <name val="Tahoma"/>
      <family val="2"/>
    </font>
    <font>
      <sz val="11"/>
      <name val="Century Gothic"/>
      <family val="2"/>
    </font>
  </fonts>
  <fills count="41">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34998626667073579"/>
        <bgColor rgb="FFD9D9D9"/>
      </patternFill>
    </fill>
    <fill>
      <patternFill patternType="solid">
        <fgColor rgb="FF92D050"/>
        <bgColor rgb="FFD9D9D9"/>
      </patternFill>
    </fill>
    <fill>
      <patternFill patternType="solid">
        <fgColor theme="7"/>
        <bgColor indexed="64"/>
      </patternFill>
    </fill>
    <fill>
      <patternFill patternType="solid">
        <fgColor rgb="FFFF0000"/>
        <bgColor rgb="FFFFFFFF"/>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bottom style="thin">
        <color indexed="64"/>
      </bottom>
      <diagonal/>
    </border>
    <border>
      <left style="thin">
        <color auto="1"/>
      </left>
      <right/>
      <top style="thin">
        <color auto="1"/>
      </top>
      <bottom/>
      <diagonal/>
    </border>
    <border>
      <left/>
      <right/>
      <top style="hair">
        <color auto="1"/>
      </top>
      <bottom/>
      <diagonal/>
    </border>
    <border>
      <left/>
      <right style="hair">
        <color auto="1"/>
      </right>
      <top/>
      <bottom/>
      <diagonal/>
    </border>
    <border>
      <left style="medium">
        <color indexed="64"/>
      </left>
      <right style="medium">
        <color indexed="64"/>
      </right>
      <top/>
      <bottom style="medium">
        <color indexed="64"/>
      </bottom>
      <diagonal/>
    </border>
  </borders>
  <cellStyleXfs count="16">
    <xf numFmtId="0" fontId="0" fillId="0" borderId="0"/>
    <xf numFmtId="9" fontId="1" fillId="0" borderId="0" applyFont="0" applyFill="0" applyBorder="0" applyAlignment="0" applyProtection="0"/>
    <xf numFmtId="0" fontId="2" fillId="0" borderId="0"/>
    <xf numFmtId="0" fontId="4" fillId="0" borderId="0"/>
    <xf numFmtId="0" fontId="7" fillId="0" borderId="0" applyNumberFormat="0" applyFill="0" applyBorder="0" applyAlignment="0" applyProtection="0"/>
    <xf numFmtId="0" fontId="19" fillId="0" borderId="0" applyNumberFormat="0" applyFill="0" applyBorder="0" applyAlignment="0" applyProtection="0">
      <alignment vertical="top"/>
      <protection locked="0"/>
    </xf>
    <xf numFmtId="164" fontId="20"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24" fillId="12" borderId="0" applyNumberFormat="0" applyBorder="0" applyAlignment="0" applyProtection="0"/>
    <xf numFmtId="0" fontId="24" fillId="13" borderId="0" applyNumberFormat="0" applyBorder="0" applyAlignment="0" applyProtection="0"/>
    <xf numFmtId="0" fontId="31" fillId="11" borderId="0" applyNumberFormat="0" applyBorder="0" applyAlignment="0" applyProtection="0"/>
    <xf numFmtId="0" fontId="46" fillId="0" borderId="0"/>
    <xf numFmtId="0" fontId="4" fillId="0" borderId="0"/>
    <xf numFmtId="0" fontId="55" fillId="0" borderId="0"/>
  </cellStyleXfs>
  <cellXfs count="574">
    <xf numFmtId="0" fontId="0" fillId="0" borderId="0" xfId="0"/>
    <xf numFmtId="0" fontId="0" fillId="0" borderId="1" xfId="0" applyBorder="1"/>
    <xf numFmtId="0" fontId="0" fillId="0" borderId="19" xfId="0" applyBorder="1"/>
    <xf numFmtId="0" fontId="0" fillId="0" borderId="0" xfId="0" applyAlignment="1">
      <alignment wrapText="1"/>
    </xf>
    <xf numFmtId="0" fontId="0" fillId="6" borderId="13" xfId="0" applyFill="1" applyBorder="1"/>
    <xf numFmtId="0" fontId="0" fillId="6" borderId="0" xfId="0" applyFill="1"/>
    <xf numFmtId="0" fontId="0" fillId="6" borderId="14" xfId="0" applyFill="1" applyBorder="1"/>
    <xf numFmtId="0" fontId="0" fillId="6" borderId="3" xfId="0" applyFill="1" applyBorder="1"/>
    <xf numFmtId="0" fontId="0" fillId="6" borderId="7" xfId="0" applyFill="1" applyBorder="1"/>
    <xf numFmtId="0" fontId="9" fillId="6" borderId="13" xfId="0" applyFont="1" applyFill="1" applyBorder="1" applyAlignment="1">
      <alignment horizontal="justify" vertical="center"/>
    </xf>
    <xf numFmtId="0" fontId="12" fillId="6" borderId="0" xfId="0" applyFont="1" applyFill="1"/>
    <xf numFmtId="0" fontId="9" fillId="6" borderId="6" xfId="0" applyFont="1" applyFill="1" applyBorder="1" applyAlignment="1">
      <alignment horizontal="justify" vertical="center"/>
    </xf>
    <xf numFmtId="0" fontId="10" fillId="0" borderId="0" xfId="0" applyFont="1"/>
    <xf numFmtId="0" fontId="14" fillId="0" borderId="0" xfId="0" applyFont="1" applyAlignment="1">
      <alignment horizontal="center" vertical="center" wrapText="1"/>
    </xf>
    <xf numFmtId="0" fontId="14" fillId="6" borderId="0" xfId="0" applyFont="1" applyFill="1" applyAlignment="1">
      <alignment horizontal="center" vertical="center"/>
    </xf>
    <xf numFmtId="0" fontId="14" fillId="0" borderId="0" xfId="0" applyFont="1" applyAlignment="1">
      <alignment horizontal="center" vertical="center"/>
    </xf>
    <xf numFmtId="0" fontId="14" fillId="6" borderId="0" xfId="0" applyFont="1" applyFill="1" applyAlignment="1">
      <alignment horizontal="left" vertical="top"/>
    </xf>
    <xf numFmtId="0" fontId="14" fillId="0" borderId="1" xfId="0" applyFont="1" applyBorder="1" applyAlignment="1">
      <alignment horizontal="left" vertical="top"/>
    </xf>
    <xf numFmtId="0" fontId="14" fillId="6" borderId="0" xfId="0" applyFont="1" applyFill="1"/>
    <xf numFmtId="0" fontId="14" fillId="0" borderId="0" xfId="0" applyFont="1"/>
    <xf numFmtId="0" fontId="14" fillId="0" borderId="0" xfId="0" applyFont="1" applyAlignment="1">
      <alignment horizontal="left" vertical="center"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165" fontId="15" fillId="0" borderId="1" xfId="0" applyNumberFormat="1" applyFont="1" applyBorder="1" applyAlignment="1">
      <alignment horizontal="left" vertical="top" wrapText="1"/>
    </xf>
    <xf numFmtId="0" fontId="14" fillId="0" borderId="1" xfId="0" applyFont="1" applyBorder="1" applyAlignment="1">
      <alignment horizontal="left" vertical="center" wrapText="1"/>
    </xf>
    <xf numFmtId="166" fontId="15" fillId="0" borderId="1" xfId="0" applyNumberFormat="1" applyFont="1" applyBorder="1" applyAlignment="1">
      <alignment horizontal="left" vertical="top" wrapText="1"/>
    </xf>
    <xf numFmtId="166" fontId="18" fillId="0" borderId="1" xfId="0" applyNumberFormat="1" applyFont="1" applyBorder="1" applyAlignment="1">
      <alignment horizontal="left" vertical="top" wrapText="1"/>
    </xf>
    <xf numFmtId="0" fontId="14" fillId="0" borderId="0" xfId="0" applyFont="1" applyAlignment="1">
      <alignment horizontal="left" vertical="top"/>
    </xf>
    <xf numFmtId="0" fontId="11" fillId="0" borderId="1" xfId="0" applyFont="1" applyBorder="1" applyAlignment="1">
      <alignment horizontal="center" vertical="center"/>
    </xf>
    <xf numFmtId="0" fontId="22" fillId="6" borderId="13" xfId="0" applyFont="1" applyFill="1" applyBorder="1" applyAlignment="1">
      <alignment horizontal="left" vertical="center" wrapText="1"/>
    </xf>
    <xf numFmtId="0" fontId="22" fillId="6" borderId="0" xfId="0" applyFont="1" applyFill="1" applyAlignment="1">
      <alignment horizontal="left" vertical="center" wrapText="1"/>
    </xf>
    <xf numFmtId="0" fontId="22" fillId="6" borderId="14" xfId="0" applyFont="1" applyFill="1" applyBorder="1" applyAlignment="1">
      <alignment horizontal="left" vertical="center" wrapText="1"/>
    </xf>
    <xf numFmtId="0" fontId="22" fillId="6" borderId="2" xfId="0" applyFont="1" applyFill="1" applyBorder="1" applyAlignment="1">
      <alignment horizontal="left" vertical="center" wrapText="1"/>
    </xf>
    <xf numFmtId="0" fontId="22" fillId="6" borderId="32" xfId="0" applyFont="1" applyFill="1" applyBorder="1" applyAlignment="1">
      <alignment horizontal="left" vertical="center" wrapText="1"/>
    </xf>
    <xf numFmtId="0" fontId="22" fillId="6" borderId="33" xfId="0" applyFont="1" applyFill="1" applyBorder="1" applyAlignment="1">
      <alignment horizontal="left" vertical="center" wrapText="1"/>
    </xf>
    <xf numFmtId="0" fontId="12" fillId="6" borderId="32" xfId="0" applyFont="1" applyFill="1" applyBorder="1" applyAlignment="1">
      <alignment horizontal="left" vertical="center"/>
    </xf>
    <xf numFmtId="0" fontId="12" fillId="6" borderId="0" xfId="0" applyFont="1" applyFill="1" applyAlignment="1">
      <alignment horizontal="left" vertical="center"/>
    </xf>
    <xf numFmtId="0" fontId="11" fillId="7" borderId="1" xfId="0" applyFont="1" applyFill="1" applyBorder="1" applyAlignment="1">
      <alignment horizontal="center" vertical="center" wrapText="1"/>
    </xf>
    <xf numFmtId="0" fontId="10" fillId="0" borderId="1" xfId="0" applyFont="1" applyBorder="1" applyAlignment="1">
      <alignment wrapText="1"/>
    </xf>
    <xf numFmtId="0" fontId="10" fillId="0" borderId="1" xfId="0" applyFont="1" applyBorder="1"/>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0" fillId="0" borderId="1" xfId="0" applyBorder="1" applyAlignment="1">
      <alignment horizontal="left" vertical="center"/>
    </xf>
    <xf numFmtId="0" fontId="10" fillId="0" borderId="1" xfId="0" applyFont="1" applyBorder="1" applyAlignment="1">
      <alignment horizontal="left" vertical="center"/>
    </xf>
    <xf numFmtId="0" fontId="12" fillId="7" borderId="1" xfId="0" applyFont="1" applyFill="1" applyBorder="1" applyAlignment="1">
      <alignment horizontal="center" wrapText="1"/>
    </xf>
    <xf numFmtId="0" fontId="12" fillId="7"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0" fillId="15" borderId="0" xfId="0" applyFill="1"/>
    <xf numFmtId="0" fontId="11" fillId="6" borderId="36" xfId="0" applyFont="1" applyFill="1" applyBorder="1" applyAlignment="1">
      <alignment vertical="center"/>
    </xf>
    <xf numFmtId="0" fontId="0" fillId="6" borderId="0" xfId="0" applyFill="1" applyAlignment="1">
      <alignment wrapText="1"/>
    </xf>
    <xf numFmtId="0" fontId="11" fillId="6" borderId="0" xfId="0" applyFont="1" applyFill="1" applyAlignment="1">
      <alignment vertical="center"/>
    </xf>
    <xf numFmtId="0" fontId="0" fillId="6" borderId="0" xfId="0" applyFill="1" applyAlignment="1">
      <alignment horizontal="center"/>
    </xf>
    <xf numFmtId="0" fontId="10" fillId="0" borderId="16" xfId="0" applyFont="1" applyBorder="1" applyAlignment="1">
      <alignment vertical="center"/>
    </xf>
    <xf numFmtId="0" fontId="10" fillId="0" borderId="19" xfId="0" applyFont="1" applyBorder="1"/>
    <xf numFmtId="0" fontId="0" fillId="0" borderId="13" xfId="0" applyBorder="1"/>
    <xf numFmtId="0" fontId="0" fillId="0" borderId="14" xfId="0" applyBorder="1"/>
    <xf numFmtId="0" fontId="11" fillId="7" borderId="19"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0" fillId="0" borderId="20" xfId="0" applyFont="1" applyBorder="1" applyAlignment="1">
      <alignment horizontal="left" vertical="center"/>
    </xf>
    <xf numFmtId="0" fontId="10" fillId="0" borderId="20" xfId="0" applyFont="1" applyBorder="1" applyAlignment="1">
      <alignment wrapText="1"/>
    </xf>
    <xf numFmtId="0" fontId="10" fillId="0" borderId="4" xfId="0" applyFont="1" applyBorder="1" applyAlignment="1">
      <alignment horizontal="left" vertical="center" wrapText="1"/>
    </xf>
    <xf numFmtId="0" fontId="27" fillId="17" borderId="1" xfId="0" applyFont="1" applyFill="1" applyBorder="1" applyAlignment="1">
      <alignment horizontal="center"/>
    </xf>
    <xf numFmtId="0" fontId="11" fillId="0" borderId="1" xfId="0" applyFont="1" applyBorder="1" applyAlignment="1">
      <alignment horizontal="left" vertical="center"/>
    </xf>
    <xf numFmtId="0" fontId="28" fillId="0" borderId="1" xfId="4" quotePrefix="1" applyFont="1" applyBorder="1" applyAlignment="1">
      <alignment horizontal="center" vertical="center" wrapText="1"/>
    </xf>
    <xf numFmtId="0" fontId="11" fillId="0" borderId="1" xfId="0" applyFont="1" applyBorder="1" applyAlignment="1">
      <alignment horizontal="left" vertical="center" wrapText="1"/>
    </xf>
    <xf numFmtId="0" fontId="28" fillId="0" borderId="1" xfId="4" applyFont="1" applyBorder="1" applyAlignment="1">
      <alignment horizontal="center" vertical="center"/>
    </xf>
    <xf numFmtId="0" fontId="28" fillId="0" borderId="1" xfId="4" quotePrefix="1" applyFont="1" applyBorder="1" applyAlignment="1">
      <alignment horizontal="center" vertical="center"/>
    </xf>
    <xf numFmtId="0" fontId="11" fillId="0" borderId="1" xfId="0" applyFont="1" applyBorder="1" applyAlignment="1">
      <alignment vertical="center" wrapText="1"/>
    </xf>
    <xf numFmtId="0" fontId="28" fillId="0" borderId="1" xfId="4" quotePrefix="1" applyFont="1" applyBorder="1"/>
    <xf numFmtId="0" fontId="29" fillId="0" borderId="0" xfId="0" applyFont="1"/>
    <xf numFmtId="0" fontId="29" fillId="0" borderId="0" xfId="0" applyFont="1" applyAlignment="1">
      <alignment horizontal="center"/>
    </xf>
    <xf numFmtId="0" fontId="29" fillId="18" borderId="1" xfId="0" applyFont="1" applyFill="1" applyBorder="1" applyAlignment="1">
      <alignment horizontal="center"/>
    </xf>
    <xf numFmtId="0" fontId="29" fillId="14" borderId="1" xfId="0" applyFont="1" applyFill="1" applyBorder="1" applyAlignment="1">
      <alignment horizontal="center"/>
    </xf>
    <xf numFmtId="0" fontId="14" fillId="21" borderId="0" xfId="0" applyFont="1" applyFill="1" applyAlignment="1">
      <alignment horizontal="left" vertical="top"/>
    </xf>
    <xf numFmtId="165" fontId="15" fillId="21" borderId="0" xfId="0" applyNumberFormat="1" applyFont="1" applyFill="1" applyAlignment="1">
      <alignment horizontal="left" vertical="top" wrapText="1"/>
    </xf>
    <xf numFmtId="166" fontId="15" fillId="21" borderId="0" xfId="0" applyNumberFormat="1" applyFont="1" applyFill="1" applyAlignment="1">
      <alignment horizontal="left" vertical="top" wrapText="1"/>
    </xf>
    <xf numFmtId="0" fontId="32" fillId="10" borderId="19" xfId="0" applyFont="1" applyFill="1" applyBorder="1" applyAlignment="1">
      <alignment horizontal="left" vertical="center" wrapText="1"/>
    </xf>
    <xf numFmtId="0" fontId="32" fillId="10" borderId="21" xfId="0" applyFont="1" applyFill="1" applyBorder="1" applyAlignment="1">
      <alignment horizontal="left" vertical="center" wrapText="1"/>
    </xf>
    <xf numFmtId="0" fontId="14" fillId="0" borderId="19" xfId="0" applyFont="1" applyBorder="1" applyAlignment="1">
      <alignment horizontal="left" vertical="top" wrapText="1"/>
    </xf>
    <xf numFmtId="0" fontId="14" fillId="0" borderId="20" xfId="0" applyFont="1" applyBorder="1" applyAlignment="1">
      <alignment horizontal="left" vertical="top"/>
    </xf>
    <xf numFmtId="0" fontId="14" fillId="21" borderId="14" xfId="0" applyFont="1" applyFill="1" applyBorder="1" applyAlignment="1">
      <alignment horizontal="left" vertical="top"/>
    </xf>
    <xf numFmtId="0" fontId="15" fillId="0" borderId="19" xfId="0" applyFont="1" applyBorder="1" applyAlignment="1">
      <alignment horizontal="left" vertical="top" wrapText="1"/>
    </xf>
    <xf numFmtId="166" fontId="15" fillId="0" borderId="19" xfId="0" applyNumberFormat="1" applyFont="1" applyBorder="1" applyAlignment="1">
      <alignment horizontal="left" vertical="top" wrapText="1"/>
    </xf>
    <xf numFmtId="0" fontId="16" fillId="7" borderId="21" xfId="0" applyFont="1" applyFill="1" applyBorder="1" applyAlignment="1">
      <alignment horizontal="left" vertical="top" wrapText="1"/>
    </xf>
    <xf numFmtId="0" fontId="14" fillId="0" borderId="4" xfId="0" applyFont="1" applyBorder="1" applyAlignment="1">
      <alignment horizontal="left" vertical="top" wrapText="1"/>
    </xf>
    <xf numFmtId="0" fontId="37" fillId="0" borderId="1" xfId="0" applyFont="1" applyBorder="1" applyAlignment="1">
      <alignment horizontal="left"/>
    </xf>
    <xf numFmtId="0" fontId="37" fillId="0" borderId="1" xfId="0" applyFont="1" applyBorder="1" applyAlignment="1">
      <alignment horizontal="center" vertical="center" wrapText="1"/>
    </xf>
    <xf numFmtId="0" fontId="37" fillId="0" borderId="1" xfId="0" applyFont="1" applyBorder="1" applyAlignment="1">
      <alignment horizontal="center"/>
    </xf>
    <xf numFmtId="0" fontId="10" fillId="0" borderId="16" xfId="0" applyFont="1" applyBorder="1" applyAlignment="1">
      <alignment horizontal="center" vertical="center"/>
    </xf>
    <xf numFmtId="0" fontId="35" fillId="0" borderId="1" xfId="0" applyFont="1" applyBorder="1" applyAlignment="1">
      <alignment horizontal="center" vertical="center" wrapText="1"/>
    </xf>
    <xf numFmtId="0" fontId="35" fillId="0" borderId="1" xfId="0" applyFont="1" applyBorder="1" applyAlignment="1">
      <alignment horizontal="center" wrapText="1"/>
    </xf>
    <xf numFmtId="0" fontId="10" fillId="8" borderId="1" xfId="10" applyFont="1" applyFill="1" applyBorder="1" applyAlignment="1">
      <alignment horizontal="center" vertical="center"/>
    </xf>
    <xf numFmtId="0" fontId="10" fillId="8" borderId="1" xfId="10" applyFont="1" applyFill="1" applyBorder="1" applyAlignment="1">
      <alignment horizontal="center" vertical="center" wrapText="1"/>
    </xf>
    <xf numFmtId="0" fontId="37" fillId="0" borderId="1" xfId="0" applyFont="1" applyBorder="1" applyAlignment="1">
      <alignment wrapText="1"/>
    </xf>
    <xf numFmtId="0" fontId="10" fillId="6" borderId="0" xfId="0" applyFont="1" applyFill="1"/>
    <xf numFmtId="9" fontId="10" fillId="6" borderId="0" xfId="1" applyFont="1" applyFill="1"/>
    <xf numFmtId="0" fontId="10" fillId="0" borderId="13" xfId="0" applyFont="1" applyBorder="1"/>
    <xf numFmtId="0" fontId="10" fillId="0" borderId="14" xfId="0" applyFont="1" applyBorder="1"/>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10" fillId="8" borderId="19" xfId="10" applyFont="1" applyFill="1" applyBorder="1" applyAlignment="1">
      <alignment horizontal="center" vertical="center"/>
    </xf>
    <xf numFmtId="0" fontId="10" fillId="8" borderId="20" xfId="10" applyFont="1" applyFill="1" applyBorder="1" applyAlignment="1">
      <alignment horizontal="center" vertical="center" wrapText="1"/>
    </xf>
    <xf numFmtId="0" fontId="37" fillId="0" borderId="20" xfId="0" applyFont="1" applyBorder="1" applyAlignment="1">
      <alignment horizontal="center" vertical="center" wrapText="1"/>
    </xf>
    <xf numFmtId="0" fontId="36" fillId="0" borderId="21" xfId="11" applyFont="1" applyFill="1" applyBorder="1"/>
    <xf numFmtId="0" fontId="36" fillId="0" borderId="4" xfId="11" applyFont="1" applyFill="1" applyBorder="1"/>
    <xf numFmtId="0" fontId="36" fillId="0" borderId="4" xfId="11" applyFont="1" applyFill="1" applyBorder="1" applyAlignment="1">
      <alignment horizontal="center"/>
    </xf>
    <xf numFmtId="0" fontId="38" fillId="21" borderId="4" xfId="0" applyFont="1" applyFill="1" applyBorder="1" applyAlignment="1">
      <alignment horizontal="center" vertical="center" wrapText="1"/>
    </xf>
    <xf numFmtId="0" fontId="38" fillId="21" borderId="22" xfId="0" applyFont="1" applyFill="1" applyBorder="1" applyAlignment="1">
      <alignment horizontal="center" vertical="center" wrapText="1"/>
    </xf>
    <xf numFmtId="0" fontId="29" fillId="0" borderId="1" xfId="0" applyFont="1" applyBorder="1"/>
    <xf numFmtId="0" fontId="29" fillId="6" borderId="0" xfId="0" applyFont="1" applyFill="1"/>
    <xf numFmtId="0" fontId="30" fillId="6" borderId="0" xfId="0" applyFont="1" applyFill="1" applyAlignment="1">
      <alignment horizontal="center"/>
    </xf>
    <xf numFmtId="0" fontId="29" fillId="6" borderId="0" xfId="0" applyFont="1" applyFill="1" applyAlignment="1">
      <alignment horizontal="center"/>
    </xf>
    <xf numFmtId="0" fontId="30" fillId="6" borderId="0" xfId="0" applyFont="1" applyFill="1"/>
    <xf numFmtId="0" fontId="40" fillId="8" borderId="1" xfId="0" applyFont="1" applyFill="1" applyBorder="1" applyAlignment="1">
      <alignment horizontal="center"/>
    </xf>
    <xf numFmtId="0" fontId="41" fillId="0" borderId="1" xfId="0" applyFont="1" applyBorder="1" applyAlignment="1">
      <alignment horizontal="center"/>
    </xf>
    <xf numFmtId="0" fontId="29" fillId="0" borderId="46" xfId="0" applyFont="1" applyBorder="1"/>
    <xf numFmtId="0" fontId="41" fillId="0" borderId="1" xfId="0" applyFont="1" applyBorder="1"/>
    <xf numFmtId="0" fontId="40" fillId="8" borderId="1" xfId="0" applyFont="1" applyFill="1" applyBorder="1"/>
    <xf numFmtId="0" fontId="40" fillId="0" borderId="0" xfId="0" applyFont="1"/>
    <xf numFmtId="0" fontId="7" fillId="6" borderId="0" xfId="4" applyFill="1"/>
    <xf numFmtId="0" fontId="29" fillId="0" borderId="47" xfId="0" applyFont="1" applyBorder="1" applyAlignment="1">
      <alignment horizontal="center"/>
    </xf>
    <xf numFmtId="0" fontId="11" fillId="6" borderId="0" xfId="0" applyFont="1" applyFill="1" applyAlignment="1">
      <alignment vertical="center" wrapText="1"/>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0" fillId="19" borderId="1" xfId="0" applyFont="1" applyFill="1" applyBorder="1" applyAlignment="1">
      <alignment horizontal="center" vertical="center" wrapText="1"/>
    </xf>
    <xf numFmtId="0" fontId="40" fillId="14" borderId="1" xfId="0" applyFont="1" applyFill="1" applyBorder="1" applyAlignment="1">
      <alignment horizontal="center" vertical="center" wrapText="1"/>
    </xf>
    <xf numFmtId="0" fontId="41" fillId="0" borderId="0" xfId="0" applyFont="1"/>
    <xf numFmtId="0" fontId="10" fillId="17" borderId="1" xfId="0" applyFont="1" applyFill="1" applyBorder="1" applyAlignment="1">
      <alignment horizontal="center"/>
    </xf>
    <xf numFmtId="9" fontId="27" fillId="17" borderId="1" xfId="0" applyNumberFormat="1" applyFont="1" applyFill="1" applyBorder="1" applyAlignment="1">
      <alignment horizontal="center" wrapText="1"/>
    </xf>
    <xf numFmtId="9" fontId="27" fillId="20" borderId="1" xfId="0" applyNumberFormat="1" applyFont="1" applyFill="1" applyBorder="1" applyAlignment="1">
      <alignment horizontal="center" wrapText="1"/>
    </xf>
    <xf numFmtId="10" fontId="27" fillId="17" borderId="1" xfId="0" applyNumberFormat="1"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wrapText="1"/>
    </xf>
    <xf numFmtId="0" fontId="41" fillId="19" borderId="1" xfId="0" applyFont="1" applyFill="1" applyBorder="1" applyAlignment="1">
      <alignment horizontal="center"/>
    </xf>
    <xf numFmtId="167" fontId="41" fillId="0" borderId="1" xfId="0" applyNumberFormat="1" applyFont="1" applyBorder="1" applyAlignment="1">
      <alignment horizontal="center"/>
    </xf>
    <xf numFmtId="167" fontId="41" fillId="0" borderId="1" xfId="0" applyNumberFormat="1" applyFont="1" applyBorder="1" applyAlignment="1">
      <alignment horizontal="center" wrapText="1"/>
    </xf>
    <xf numFmtId="1" fontId="41" fillId="14" borderId="1" xfId="0" applyNumberFormat="1" applyFont="1" applyFill="1" applyBorder="1" applyAlignment="1">
      <alignment horizontal="center" wrapText="1"/>
    </xf>
    <xf numFmtId="1" fontId="41" fillId="0" borderId="1" xfId="0" applyNumberFormat="1" applyFont="1" applyBorder="1" applyAlignment="1">
      <alignment horizontal="center" wrapText="1"/>
    </xf>
    <xf numFmtId="0" fontId="41" fillId="0" borderId="38" xfId="0" applyFont="1" applyBorder="1"/>
    <xf numFmtId="0" fontId="41" fillId="0" borderId="39" xfId="0" applyFont="1" applyBorder="1"/>
    <xf numFmtId="0" fontId="40" fillId="0" borderId="12" xfId="0" applyFont="1" applyBorder="1"/>
    <xf numFmtId="1" fontId="40" fillId="0" borderId="1" xfId="0" applyNumberFormat="1" applyFont="1" applyBorder="1" applyAlignment="1">
      <alignment horizontal="center"/>
    </xf>
    <xf numFmtId="0" fontId="41" fillId="6" borderId="0" xfId="0" applyFont="1" applyFill="1"/>
    <xf numFmtId="1" fontId="29" fillId="0" borderId="1" xfId="0" applyNumberFormat="1" applyFont="1" applyBorder="1"/>
    <xf numFmtId="0" fontId="40" fillId="8" borderId="1" xfId="0" applyFont="1" applyFill="1" applyBorder="1" applyAlignment="1">
      <alignment wrapText="1"/>
    </xf>
    <xf numFmtId="0" fontId="11" fillId="23" borderId="29" xfId="0" applyFont="1" applyFill="1" applyBorder="1"/>
    <xf numFmtId="0" fontId="11" fillId="23" borderId="30" xfId="0" applyFont="1" applyFill="1" applyBorder="1"/>
    <xf numFmtId="0" fontId="11" fillId="23" borderId="31" xfId="0" applyFont="1" applyFill="1" applyBorder="1"/>
    <xf numFmtId="0" fontId="11" fillId="23" borderId="6" xfId="0" applyFont="1" applyFill="1" applyBorder="1"/>
    <xf numFmtId="0" fontId="11" fillId="23" borderId="3" xfId="0" applyFont="1" applyFill="1" applyBorder="1"/>
    <xf numFmtId="0" fontId="11" fillId="23" borderId="7" xfId="0" applyFont="1" applyFill="1" applyBorder="1"/>
    <xf numFmtId="0" fontId="11" fillId="0" borderId="13" xfId="0" applyFont="1" applyBorder="1"/>
    <xf numFmtId="0" fontId="10" fillId="6" borderId="1" xfId="0" applyFont="1" applyFill="1" applyBorder="1" applyAlignment="1">
      <alignment wrapText="1"/>
    </xf>
    <xf numFmtId="0" fontId="37" fillId="0" borderId="38" xfId="0" applyFont="1" applyBorder="1" applyAlignment="1">
      <alignment horizontal="center" vertical="center" wrapText="1"/>
    </xf>
    <xf numFmtId="0" fontId="10" fillId="24" borderId="1" xfId="0" applyFont="1" applyFill="1" applyBorder="1" applyAlignment="1">
      <alignment wrapText="1"/>
    </xf>
    <xf numFmtId="0" fontId="11" fillId="6" borderId="0" xfId="0" applyFont="1" applyFill="1"/>
    <xf numFmtId="0" fontId="5" fillId="0" borderId="20" xfId="0" applyFont="1" applyBorder="1" applyAlignment="1">
      <alignment horizontal="center"/>
    </xf>
    <xf numFmtId="0" fontId="40" fillId="8" borderId="19" xfId="0" applyFont="1" applyFill="1" applyBorder="1" applyAlignment="1">
      <alignment wrapText="1"/>
    </xf>
    <xf numFmtId="0" fontId="29" fillId="6" borderId="20" xfId="0" applyFont="1" applyFill="1" applyBorder="1"/>
    <xf numFmtId="1" fontId="29" fillId="6" borderId="20" xfId="0" applyNumberFormat="1" applyFont="1" applyFill="1" applyBorder="1"/>
    <xf numFmtId="0" fontId="40" fillId="8" borderId="21" xfId="0" applyFont="1" applyFill="1" applyBorder="1" applyAlignment="1">
      <alignment wrapText="1"/>
    </xf>
    <xf numFmtId="0" fontId="43" fillId="11" borderId="7" xfId="12" applyFont="1" applyBorder="1" applyAlignment="1">
      <alignment horizontal="center"/>
    </xf>
    <xf numFmtId="0" fontId="44" fillId="0" borderId="13" xfId="0" applyFont="1" applyBorder="1"/>
    <xf numFmtId="0" fontId="45" fillId="0" borderId="13" xfId="4" applyFont="1" applyFill="1" applyBorder="1"/>
    <xf numFmtId="0" fontId="10" fillId="6" borderId="0" xfId="0" applyFont="1" applyFill="1" applyAlignment="1">
      <alignment horizontal="left" vertical="center" wrapText="1"/>
    </xf>
    <xf numFmtId="0" fontId="11" fillId="23" borderId="6" xfId="0" applyFont="1" applyFill="1" applyBorder="1" applyAlignment="1">
      <alignment horizontal="center" vertical="center"/>
    </xf>
    <xf numFmtId="0" fontId="10" fillId="6" borderId="0" xfId="0" applyFont="1" applyFill="1" applyAlignment="1">
      <alignment wrapText="1"/>
    </xf>
    <xf numFmtId="0" fontId="7" fillId="15" borderId="0" xfId="4" applyFill="1" applyAlignment="1">
      <alignment vertical="center"/>
    </xf>
    <xf numFmtId="0" fontId="12" fillId="7" borderId="8" xfId="0" applyFont="1" applyFill="1" applyBorder="1" applyAlignment="1">
      <alignment horizontal="center" vertical="center" wrapText="1"/>
    </xf>
    <xf numFmtId="0" fontId="10" fillId="0" borderId="8" xfId="0" applyFont="1" applyBorder="1" applyAlignment="1">
      <alignment vertical="center" wrapText="1"/>
    </xf>
    <xf numFmtId="0" fontId="6" fillId="15" borderId="0" xfId="0" applyFont="1" applyFill="1" applyAlignment="1">
      <alignment vertical="center"/>
    </xf>
    <xf numFmtId="0" fontId="7" fillId="15" borderId="0" xfId="4" applyFill="1" applyBorder="1" applyAlignment="1">
      <alignment vertical="center"/>
    </xf>
    <xf numFmtId="0" fontId="23" fillId="0" borderId="0" xfId="13" applyFont="1"/>
    <xf numFmtId="0" fontId="47" fillId="0" borderId="70" xfId="13" applyFont="1" applyBorder="1"/>
    <xf numFmtId="9" fontId="23" fillId="0" borderId="1" xfId="13" applyNumberFormat="1" applyFont="1" applyBorder="1"/>
    <xf numFmtId="0" fontId="5" fillId="0" borderId="17" xfId="0" applyFont="1" applyBorder="1" applyAlignment="1">
      <alignment vertical="center"/>
    </xf>
    <xf numFmtId="0" fontId="5" fillId="0" borderId="1" xfId="0" applyFont="1" applyBorder="1" applyAlignment="1">
      <alignment vertical="center"/>
    </xf>
    <xf numFmtId="0" fontId="5" fillId="0" borderId="4" xfId="0" applyFont="1" applyBorder="1" applyAlignment="1">
      <alignment vertical="center"/>
    </xf>
    <xf numFmtId="0" fontId="0" fillId="0" borderId="0" xfId="0" applyAlignment="1">
      <alignment vertical="center" wrapText="1"/>
    </xf>
    <xf numFmtId="0" fontId="0" fillId="0" borderId="25" xfId="0" applyBorder="1" applyAlignment="1">
      <alignment wrapText="1"/>
    </xf>
    <xf numFmtId="0" fontId="0" fillId="0" borderId="11" xfId="0" applyBorder="1" applyAlignment="1">
      <alignment wrapText="1"/>
    </xf>
    <xf numFmtId="0" fontId="0" fillId="0" borderId="5" xfId="0" applyBorder="1"/>
    <xf numFmtId="0" fontId="0" fillId="0" borderId="5" xfId="0" applyBorder="1" applyAlignment="1">
      <alignment wrapText="1"/>
    </xf>
    <xf numFmtId="0" fontId="0" fillId="0" borderId="45" xfId="0" applyBorder="1"/>
    <xf numFmtId="0" fontId="0" fillId="0" borderId="20" xfId="0" applyBorder="1"/>
    <xf numFmtId="0" fontId="50" fillId="32" borderId="20" xfId="13"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37" fillId="27" borderId="52" xfId="13" applyFont="1" applyFill="1" applyBorder="1"/>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37" xfId="0" applyBorder="1" applyAlignment="1">
      <alignment wrapText="1"/>
    </xf>
    <xf numFmtId="0" fontId="5" fillId="0" borderId="1" xfId="0" applyFont="1" applyBorder="1"/>
    <xf numFmtId="0" fontId="5" fillId="0" borderId="1" xfId="0" applyFont="1" applyBorder="1" applyAlignment="1">
      <alignment horizontal="center"/>
    </xf>
    <xf numFmtId="9" fontId="0" fillId="0" borderId="1" xfId="0" applyNumberFormat="1" applyBorder="1" applyAlignment="1">
      <alignment horizontal="right"/>
    </xf>
    <xf numFmtId="0" fontId="0" fillId="0" borderId="1" xfId="0" applyBorder="1" applyAlignment="1">
      <alignment horizontal="right"/>
    </xf>
    <xf numFmtId="0" fontId="0" fillId="34" borderId="1" xfId="0" applyFill="1" applyBorder="1" applyAlignment="1">
      <alignment horizontal="right"/>
    </xf>
    <xf numFmtId="0" fontId="10" fillId="2" borderId="1" xfId="0" applyFont="1" applyFill="1" applyBorder="1" applyAlignment="1">
      <alignment wrapText="1"/>
    </xf>
    <xf numFmtId="0" fontId="0" fillId="0" borderId="1" xfId="0" applyBorder="1" applyAlignment="1">
      <alignment horizontal="left" vertical="center" wrapText="1"/>
    </xf>
    <xf numFmtId="0" fontId="7" fillId="0" borderId="1" xfId="4" applyBorder="1" applyAlignment="1">
      <alignment horizontal="left" vertical="center" wrapText="1"/>
    </xf>
    <xf numFmtId="0" fontId="7" fillId="0" borderId="1" xfId="4" applyBorder="1" applyAlignment="1">
      <alignment wrapText="1"/>
    </xf>
    <xf numFmtId="0" fontId="0" fillId="0" borderId="12" xfId="0" applyBorder="1" applyAlignment="1">
      <alignment horizontal="center" vertical="center" wrapText="1"/>
    </xf>
    <xf numFmtId="0" fontId="37" fillId="0" borderId="1" xfId="0" applyFont="1" applyBorder="1" applyAlignment="1">
      <alignment horizontal="left" vertical="center"/>
    </xf>
    <xf numFmtId="0" fontId="37" fillId="0" borderId="19" xfId="0" applyFont="1" applyBorder="1" applyAlignment="1">
      <alignment horizontal="center" vertical="center"/>
    </xf>
    <xf numFmtId="0" fontId="37" fillId="3" borderId="1" xfId="0" applyFont="1" applyFill="1" applyBorder="1" applyAlignment="1">
      <alignment horizontal="center" vertical="center" wrapText="1"/>
    </xf>
    <xf numFmtId="0" fontId="37" fillId="3" borderId="1" xfId="0" applyFont="1" applyFill="1" applyBorder="1" applyAlignment="1">
      <alignment horizontal="center" vertical="center"/>
    </xf>
    <xf numFmtId="0" fontId="37" fillId="0" borderId="1" xfId="0" applyFont="1" applyBorder="1" applyAlignment="1">
      <alignment horizontal="center" vertical="center"/>
    </xf>
    <xf numFmtId="0" fontId="37" fillId="5" borderId="1" xfId="0" applyFont="1" applyFill="1" applyBorder="1" applyAlignment="1">
      <alignment vertical="center" wrapText="1"/>
    </xf>
    <xf numFmtId="0" fontId="37" fillId="5" borderId="1" xfId="0" applyFont="1" applyFill="1" applyBorder="1" applyAlignment="1">
      <alignment wrapText="1"/>
    </xf>
    <xf numFmtId="9" fontId="29" fillId="6" borderId="0" xfId="0" applyNumberFormat="1" applyFont="1" applyFill="1"/>
    <xf numFmtId="0" fontId="7" fillId="0" borderId="1" xfId="4" applyFill="1" applyBorder="1" applyAlignment="1">
      <alignment wrapText="1"/>
    </xf>
    <xf numFmtId="0" fontId="10" fillId="0" borderId="20" xfId="0" applyFont="1" applyBorder="1" applyAlignment="1">
      <alignment horizontal="left" vertical="center" wrapText="1"/>
    </xf>
    <xf numFmtId="0" fontId="10" fillId="0" borderId="20" xfId="0" applyFont="1" applyBorder="1" applyAlignment="1">
      <alignment vertical="center" wrapText="1"/>
    </xf>
    <xf numFmtId="0" fontId="10" fillId="0" borderId="4" xfId="0" applyFont="1" applyBorder="1" applyAlignment="1">
      <alignment vertical="center" wrapText="1"/>
    </xf>
    <xf numFmtId="0" fontId="10" fillId="0" borderId="22" xfId="0" applyFont="1" applyBorder="1" applyAlignment="1">
      <alignment vertical="center" wrapText="1"/>
    </xf>
    <xf numFmtId="9" fontId="23" fillId="0" borderId="1" xfId="13" applyNumberFormat="1" applyFont="1" applyBorder="1" applyAlignment="1">
      <alignment vertical="center"/>
    </xf>
    <xf numFmtId="0" fontId="23" fillId="0" borderId="1" xfId="13" applyFont="1" applyBorder="1" applyAlignment="1">
      <alignment horizontal="center" vertical="center"/>
    </xf>
    <xf numFmtId="0" fontId="50" fillId="32" borderId="1" xfId="13" applyFont="1" applyFill="1" applyBorder="1" applyAlignment="1">
      <alignment horizontal="center" vertical="center"/>
    </xf>
    <xf numFmtId="0" fontId="23" fillId="0" borderId="1" xfId="13" applyFont="1" applyBorder="1" applyAlignment="1">
      <alignment vertical="center"/>
    </xf>
    <xf numFmtId="14" fontId="23" fillId="0" borderId="1" xfId="13" applyNumberFormat="1" applyFont="1" applyBorder="1" applyAlignment="1">
      <alignment vertical="center"/>
    </xf>
    <xf numFmtId="1" fontId="48" fillId="32" borderId="1" xfId="13" applyNumberFormat="1" applyFont="1" applyFill="1" applyBorder="1" applyAlignment="1">
      <alignment horizontal="center" vertical="center"/>
    </xf>
    <xf numFmtId="9" fontId="48" fillId="32" borderId="1" xfId="13" applyNumberFormat="1" applyFont="1" applyFill="1" applyBorder="1" applyAlignment="1">
      <alignment horizontal="center" vertical="center"/>
    </xf>
    <xf numFmtId="0" fontId="47" fillId="26" borderId="50" xfId="13" applyFont="1" applyFill="1" applyBorder="1" applyAlignment="1">
      <alignment horizontal="center"/>
    </xf>
    <xf numFmtId="0" fontId="10" fillId="6" borderId="0" xfId="0" applyFont="1" applyFill="1" applyAlignment="1">
      <alignment vertical="center"/>
    </xf>
    <xf numFmtId="0" fontId="0" fillId="0" borderId="0" xfId="0" pivotButton="1"/>
    <xf numFmtId="0" fontId="0" fillId="0" borderId="0" xfId="0" applyAlignment="1">
      <alignment horizontal="left"/>
    </xf>
    <xf numFmtId="14" fontId="0" fillId="0" borderId="1" xfId="0" applyNumberFormat="1" applyBorder="1"/>
    <xf numFmtId="168" fontId="10" fillId="0" borderId="1" xfId="0" applyNumberFormat="1" applyFont="1" applyBorder="1" applyAlignment="1">
      <alignment horizontal="left" vertical="center"/>
    </xf>
    <xf numFmtId="0" fontId="10" fillId="35" borderId="1" xfId="0" applyFont="1" applyFill="1" applyBorder="1" applyAlignment="1">
      <alignment horizontal="left" vertical="center"/>
    </xf>
    <xf numFmtId="0" fontId="10" fillId="35" borderId="20" xfId="0" applyFont="1" applyFill="1" applyBorder="1" applyAlignment="1">
      <alignment horizontal="left" vertical="center"/>
    </xf>
    <xf numFmtId="0" fontId="48" fillId="31" borderId="0" xfId="13" applyFont="1" applyFill="1" applyAlignment="1">
      <alignment horizontal="center" vertical="center"/>
    </xf>
    <xf numFmtId="0" fontId="23" fillId="0" borderId="1" xfId="13" applyFont="1" applyBorder="1" applyAlignment="1">
      <alignment wrapText="1"/>
    </xf>
    <xf numFmtId="0" fontId="50" fillId="32" borderId="1" xfId="13" applyFont="1" applyFill="1" applyBorder="1" applyAlignment="1">
      <alignment horizontal="center"/>
    </xf>
    <xf numFmtId="1" fontId="48" fillId="32" borderId="1" xfId="13" applyNumberFormat="1" applyFont="1" applyFill="1" applyBorder="1" applyAlignment="1">
      <alignment horizontal="center"/>
    </xf>
    <xf numFmtId="9" fontId="48" fillId="32" borderId="1" xfId="13" applyNumberFormat="1" applyFont="1" applyFill="1" applyBorder="1" applyAlignment="1">
      <alignment horizontal="center"/>
    </xf>
    <xf numFmtId="14" fontId="23" fillId="0" borderId="1" xfId="13" applyNumberFormat="1" applyFont="1" applyBorder="1"/>
    <xf numFmtId="14" fontId="23" fillId="0" borderId="1" xfId="13" applyNumberFormat="1" applyFont="1" applyBorder="1" applyAlignment="1">
      <alignment vertical="center" wrapText="1"/>
    </xf>
    <xf numFmtId="0" fontId="40" fillId="8" borderId="0" xfId="0" applyFont="1" applyFill="1" applyAlignment="1">
      <alignment wrapText="1"/>
    </xf>
    <xf numFmtId="0" fontId="48" fillId="28" borderId="79" xfId="13" applyFont="1" applyFill="1" applyBorder="1" applyAlignment="1">
      <alignment horizontal="center" vertical="center"/>
    </xf>
    <xf numFmtId="0" fontId="48" fillId="29" borderId="79" xfId="13" applyFont="1" applyFill="1" applyBorder="1" applyAlignment="1">
      <alignment horizontal="center" vertical="center"/>
    </xf>
    <xf numFmtId="0" fontId="48" fillId="30" borderId="79" xfId="13" applyFont="1" applyFill="1" applyBorder="1" applyAlignment="1">
      <alignment horizontal="center" vertical="center"/>
    </xf>
    <xf numFmtId="0" fontId="49" fillId="26" borderId="77" xfId="13" applyFont="1" applyFill="1" applyBorder="1" applyAlignment="1">
      <alignment horizontal="center" vertical="center"/>
    </xf>
    <xf numFmtId="0" fontId="23" fillId="0" borderId="0" xfId="13" applyFont="1" applyAlignment="1">
      <alignment horizontal="center"/>
    </xf>
    <xf numFmtId="9" fontId="23" fillId="0" borderId="1" xfId="13" applyNumberFormat="1" applyFont="1" applyBorder="1" applyAlignment="1">
      <alignment horizontal="center" vertical="center"/>
    </xf>
    <xf numFmtId="0" fontId="37" fillId="5" borderId="1" xfId="0" applyFont="1" applyFill="1" applyBorder="1" applyAlignment="1">
      <alignment horizontal="left" vertical="top" wrapText="1"/>
    </xf>
    <xf numFmtId="0" fontId="58" fillId="38" borderId="1" xfId="15" applyFont="1" applyFill="1" applyBorder="1" applyAlignment="1">
      <alignment vertical="center"/>
    </xf>
    <xf numFmtId="0" fontId="56" fillId="0" borderId="1" xfId="15" applyFont="1" applyBorder="1" applyAlignment="1">
      <alignment horizontal="left" vertical="center" wrapText="1"/>
    </xf>
    <xf numFmtId="0" fontId="56" fillId="0" borderId="5" xfId="15" applyFont="1" applyBorder="1" applyAlignment="1">
      <alignment horizontal="center" vertical="center"/>
    </xf>
    <xf numFmtId="0" fontId="56" fillId="0" borderId="1" xfId="15" applyFont="1" applyBorder="1" applyAlignment="1">
      <alignment horizontal="center" vertical="center" wrapText="1"/>
    </xf>
    <xf numFmtId="14" fontId="56" fillId="0" borderId="5" xfId="15" applyNumberFormat="1" applyFont="1" applyBorder="1" applyAlignment="1">
      <alignment horizontal="center" vertical="center" wrapText="1"/>
    </xf>
    <xf numFmtId="0" fontId="58" fillId="38" borderId="5" xfId="15" applyFont="1" applyFill="1" applyBorder="1" applyAlignment="1">
      <alignment vertical="center"/>
    </xf>
    <xf numFmtId="0" fontId="58" fillId="38" borderId="5" xfId="15" applyFont="1" applyFill="1" applyBorder="1" applyAlignment="1">
      <alignment horizontal="center" vertical="center"/>
    </xf>
    <xf numFmtId="0" fontId="56" fillId="0" borderId="5" xfId="15" applyFont="1" applyBorder="1" applyAlignment="1">
      <alignment horizontal="center" vertical="center" wrapText="1"/>
    </xf>
    <xf numFmtId="0" fontId="56" fillId="0" borderId="1" xfId="15" applyFont="1" applyBorder="1" applyAlignment="1">
      <alignment horizontal="center" vertical="center"/>
    </xf>
    <xf numFmtId="0" fontId="58" fillId="38" borderId="38" xfId="15" applyFont="1" applyFill="1" applyBorder="1" applyAlignment="1">
      <alignment horizontal="left" vertical="center"/>
    </xf>
    <xf numFmtId="0" fontId="58" fillId="38" borderId="39" xfId="15" applyFont="1" applyFill="1" applyBorder="1" applyAlignment="1">
      <alignment vertical="center"/>
    </xf>
    <xf numFmtId="0" fontId="58" fillId="38" borderId="39" xfId="15" applyFont="1" applyFill="1" applyBorder="1" applyAlignment="1">
      <alignment horizontal="center" vertical="center"/>
    </xf>
    <xf numFmtId="0" fontId="62" fillId="0" borderId="1" xfId="15" applyFont="1" applyBorder="1" applyAlignment="1">
      <alignment horizontal="center" vertical="center" wrapText="1"/>
    </xf>
    <xf numFmtId="0" fontId="56" fillId="0" borderId="0" xfId="15" applyFont="1" applyAlignment="1">
      <alignment horizontal="center" vertical="center"/>
    </xf>
    <xf numFmtId="1" fontId="56" fillId="0" borderId="0" xfId="15" applyNumberFormat="1" applyFont="1" applyAlignment="1">
      <alignment horizontal="center" vertical="center"/>
    </xf>
    <xf numFmtId="0" fontId="64" fillId="0" borderId="82" xfId="15" applyFont="1" applyBorder="1" applyAlignment="1">
      <alignment horizontal="center" vertical="center" wrapText="1"/>
    </xf>
    <xf numFmtId="0" fontId="64" fillId="0" borderId="83" xfId="15" applyFont="1" applyBorder="1" applyAlignment="1">
      <alignment horizontal="center" vertical="center" wrapText="1"/>
    </xf>
    <xf numFmtId="0" fontId="64" fillId="0" borderId="0" xfId="15" applyFont="1" applyAlignment="1">
      <alignment horizontal="center" vertical="center" wrapText="1"/>
    </xf>
    <xf numFmtId="0" fontId="64" fillId="0" borderId="0" xfId="15" applyFont="1" applyAlignment="1">
      <alignment vertical="center" wrapText="1"/>
    </xf>
    <xf numFmtId="0" fontId="64" fillId="0" borderId="0" xfId="15" applyFont="1" applyAlignment="1">
      <alignment horizontal="justify" vertical="center" wrapText="1"/>
    </xf>
    <xf numFmtId="0" fontId="64" fillId="0" borderId="83" xfId="15" applyFont="1" applyBorder="1" applyAlignment="1">
      <alignment vertical="center" wrapText="1"/>
    </xf>
    <xf numFmtId="0" fontId="56" fillId="0" borderId="1" xfId="15" applyFont="1" applyBorder="1" applyAlignment="1">
      <alignment horizontal="justify" vertical="center"/>
    </xf>
    <xf numFmtId="0" fontId="56" fillId="0" borderId="1" xfId="15" applyFont="1" applyBorder="1" applyAlignment="1">
      <alignment horizontal="justify" vertical="center" wrapText="1"/>
    </xf>
    <xf numFmtId="0" fontId="52" fillId="5" borderId="1" xfId="0" applyFont="1" applyFill="1" applyBorder="1" applyAlignment="1">
      <alignment vertical="center" wrapText="1"/>
    </xf>
    <xf numFmtId="0" fontId="50" fillId="0" borderId="20" xfId="13" applyFont="1" applyBorder="1" applyAlignment="1">
      <alignment horizontal="center"/>
    </xf>
    <xf numFmtId="0" fontId="38" fillId="0" borderId="0" xfId="13" applyFont="1"/>
    <xf numFmtId="0" fontId="23" fillId="39" borderId="1" xfId="13" applyFont="1" applyFill="1" applyBorder="1" applyAlignment="1">
      <alignment vertical="center"/>
    </xf>
    <xf numFmtId="14" fontId="23" fillId="0" borderId="0" xfId="13" applyNumberFormat="1" applyFont="1"/>
    <xf numFmtId="1" fontId="56" fillId="0" borderId="1" xfId="15" applyNumberFormat="1" applyFont="1" applyBorder="1" applyAlignment="1">
      <alignment horizontal="justify" vertical="center"/>
    </xf>
    <xf numFmtId="1" fontId="56" fillId="0" borderId="5" xfId="15" applyNumberFormat="1" applyFont="1" applyBorder="1" applyAlignment="1">
      <alignment horizontal="justify" vertical="center"/>
    </xf>
    <xf numFmtId="1" fontId="56" fillId="0" borderId="5" xfId="15" applyNumberFormat="1" applyFont="1" applyBorder="1" applyAlignment="1">
      <alignment horizontal="left" vertical="center"/>
    </xf>
    <xf numFmtId="14" fontId="56" fillId="0" borderId="1" xfId="15" applyNumberFormat="1" applyFont="1" applyBorder="1" applyAlignment="1">
      <alignment horizontal="center" vertical="center"/>
    </xf>
    <xf numFmtId="0" fontId="58" fillId="9" borderId="1" xfId="15" applyFont="1" applyFill="1" applyBorder="1" applyAlignment="1">
      <alignment vertical="center"/>
    </xf>
    <xf numFmtId="9" fontId="23" fillId="0" borderId="0" xfId="13" applyNumberFormat="1" applyFont="1" applyAlignment="1">
      <alignment horizontal="center" vertical="center"/>
    </xf>
    <xf numFmtId="0" fontId="23" fillId="0" borderId="0" xfId="13" applyFont="1" applyAlignment="1">
      <alignment wrapText="1"/>
    </xf>
    <xf numFmtId="0" fontId="52" fillId="0" borderId="0" xfId="0" applyFont="1" applyAlignment="1">
      <alignment vertical="center" wrapText="1"/>
    </xf>
    <xf numFmtId="0" fontId="23" fillId="0" borderId="0" xfId="13" applyFont="1" applyAlignment="1">
      <alignment horizontal="center" vertical="center"/>
    </xf>
    <xf numFmtId="0" fontId="50" fillId="0" borderId="0" xfId="13" applyFont="1" applyAlignment="1">
      <alignment horizontal="center"/>
    </xf>
    <xf numFmtId="9" fontId="23" fillId="0" borderId="0" xfId="13" applyNumberFormat="1" applyFont="1"/>
    <xf numFmtId="0" fontId="23" fillId="0" borderId="0" xfId="13" applyFont="1" applyAlignment="1">
      <alignment vertical="center"/>
    </xf>
    <xf numFmtId="1" fontId="48" fillId="0" borderId="0" xfId="13" applyNumberFormat="1" applyFont="1" applyAlignment="1">
      <alignment horizontal="center"/>
    </xf>
    <xf numFmtId="9" fontId="48" fillId="0" borderId="0" xfId="13" applyNumberFormat="1" applyFont="1" applyAlignment="1">
      <alignment horizontal="center"/>
    </xf>
    <xf numFmtId="0" fontId="52" fillId="5" borderId="1" xfId="0" applyFont="1" applyFill="1" applyBorder="1" applyAlignment="1">
      <alignment vertical="center"/>
    </xf>
    <xf numFmtId="14" fontId="23" fillId="2" borderId="1" xfId="13" applyNumberFormat="1" applyFont="1" applyFill="1" applyBorder="1"/>
    <xf numFmtId="0" fontId="50" fillId="40" borderId="1" xfId="13" applyFont="1" applyFill="1" applyBorder="1" applyAlignment="1">
      <alignment horizontal="center"/>
    </xf>
    <xf numFmtId="9" fontId="23" fillId="2" borderId="1" xfId="13" applyNumberFormat="1" applyFont="1" applyFill="1" applyBorder="1"/>
    <xf numFmtId="9" fontId="23" fillId="2" borderId="1" xfId="13" applyNumberFormat="1" applyFont="1" applyFill="1" applyBorder="1" applyAlignment="1">
      <alignment horizontal="center" vertical="center"/>
    </xf>
    <xf numFmtId="0" fontId="23" fillId="4" borderId="1" xfId="13" applyFont="1" applyFill="1" applyBorder="1" applyAlignment="1">
      <alignment vertical="center"/>
    </xf>
    <xf numFmtId="0" fontId="66" fillId="0" borderId="1" xfId="0" applyFont="1" applyBorder="1" applyAlignment="1">
      <alignment vertical="center" wrapText="1"/>
    </xf>
    <xf numFmtId="0" fontId="74" fillId="0" borderId="1" xfId="0" applyFont="1" applyBorder="1" applyAlignment="1">
      <alignment vertical="center" wrapText="1"/>
    </xf>
    <xf numFmtId="0" fontId="37" fillId="0" borderId="1" xfId="0" applyFont="1" applyBorder="1" applyAlignment="1">
      <alignment vertical="center" wrapText="1"/>
    </xf>
    <xf numFmtId="0" fontId="56" fillId="0" borderId="5" xfId="15" applyFont="1" applyBorder="1" applyAlignment="1">
      <alignment vertical="center" wrapText="1"/>
    </xf>
    <xf numFmtId="0" fontId="56" fillId="0" borderId="1" xfId="15" applyFont="1" applyBorder="1" applyAlignment="1">
      <alignment vertical="center" wrapText="1"/>
    </xf>
    <xf numFmtId="0" fontId="56" fillId="5" borderId="1" xfId="15" applyFont="1" applyFill="1" applyBorder="1" applyAlignment="1">
      <alignment horizontal="justify" vertical="center" wrapText="1"/>
    </xf>
    <xf numFmtId="0" fontId="66" fillId="5" borderId="1" xfId="0" applyFont="1" applyFill="1" applyBorder="1" applyAlignment="1">
      <alignment vertical="center" wrapText="1"/>
    </xf>
    <xf numFmtId="0" fontId="66" fillId="5" borderId="1" xfId="0" applyFont="1" applyFill="1" applyBorder="1" applyAlignment="1">
      <alignment horizontal="justify" vertical="center" wrapText="1"/>
    </xf>
    <xf numFmtId="0" fontId="56" fillId="5" borderId="5" xfId="15" applyFont="1" applyFill="1" applyBorder="1" applyAlignment="1">
      <alignment horizontal="justify" vertical="center" wrapText="1"/>
    </xf>
    <xf numFmtId="0" fontId="56" fillId="5" borderId="38" xfId="15" applyFont="1" applyFill="1" applyBorder="1" applyAlignment="1">
      <alignment horizontal="left" vertical="center" wrapText="1"/>
    </xf>
    <xf numFmtId="14" fontId="56" fillId="0" borderId="1" xfId="15" applyNumberFormat="1" applyFont="1" applyBorder="1" applyAlignment="1">
      <alignment horizontal="justify" vertical="center"/>
    </xf>
    <xf numFmtId="14" fontId="56" fillId="0" borderId="1" xfId="15" applyNumberFormat="1" applyFont="1" applyBorder="1" applyAlignment="1">
      <alignment horizontal="center" vertical="center" wrapText="1"/>
    </xf>
    <xf numFmtId="14" fontId="57" fillId="0" borderId="1" xfId="15" applyNumberFormat="1" applyFont="1" applyBorder="1" applyAlignment="1">
      <alignment horizontal="center" vertical="center" wrapText="1"/>
    </xf>
    <xf numFmtId="14" fontId="62" fillId="0" borderId="1" xfId="15" applyNumberFormat="1" applyFont="1" applyBorder="1" applyAlignment="1">
      <alignment horizontal="center" vertical="center" wrapText="1"/>
    </xf>
    <xf numFmtId="14" fontId="57" fillId="0" borderId="5" xfId="15" applyNumberFormat="1" applyFont="1" applyBorder="1" applyAlignment="1">
      <alignment horizontal="center" vertical="center" wrapText="1"/>
    </xf>
    <xf numFmtId="0" fontId="62" fillId="0" borderId="1" xfId="15" applyFont="1" applyBorder="1" applyAlignment="1">
      <alignment horizontal="center" vertical="center"/>
    </xf>
    <xf numFmtId="14" fontId="63" fillId="0" borderId="1" xfId="15" applyNumberFormat="1" applyFont="1" applyBorder="1" applyAlignment="1">
      <alignment horizontal="center" vertical="center" wrapText="1"/>
    </xf>
    <xf numFmtId="14" fontId="57" fillId="0" borderId="1" xfId="15" applyNumberFormat="1" applyFont="1" applyBorder="1" applyAlignment="1">
      <alignment horizontal="center" vertical="center"/>
    </xf>
    <xf numFmtId="14" fontId="63" fillId="0" borderId="1" xfId="15" applyNumberFormat="1" applyFont="1" applyBorder="1" applyAlignment="1">
      <alignment horizontal="center" vertical="center"/>
    </xf>
    <xf numFmtId="14" fontId="62" fillId="0" borderId="5" xfId="15" applyNumberFormat="1" applyFont="1" applyBorder="1" applyAlignment="1">
      <alignment horizontal="center" vertical="center" wrapText="1"/>
    </xf>
    <xf numFmtId="14" fontId="63" fillId="0" borderId="5" xfId="15" applyNumberFormat="1" applyFont="1" applyBorder="1" applyAlignment="1">
      <alignment horizontal="center" vertical="center" wrapText="1"/>
    </xf>
    <xf numFmtId="49" fontId="62" fillId="0" borderId="1" xfId="15" applyNumberFormat="1" applyFont="1" applyBorder="1" applyAlignment="1">
      <alignment horizontal="left" vertical="center" wrapText="1"/>
    </xf>
    <xf numFmtId="0" fontId="56" fillId="0" borderId="0" xfId="15" applyFont="1" applyAlignment="1">
      <alignment vertical="center"/>
    </xf>
    <xf numFmtId="0" fontId="65" fillId="0" borderId="0" xfId="15" applyFont="1" applyAlignment="1">
      <alignment vertical="center"/>
    </xf>
    <xf numFmtId="0" fontId="57" fillId="0" borderId="0" xfId="15" applyFont="1" applyAlignment="1">
      <alignment vertical="center"/>
    </xf>
    <xf numFmtId="0" fontId="58" fillId="38" borderId="39" xfId="15" applyFont="1" applyFill="1" applyBorder="1" applyAlignment="1">
      <alignment horizontal="justify" vertical="center"/>
    </xf>
    <xf numFmtId="0" fontId="22" fillId="6" borderId="2" xfId="0" applyFont="1" applyFill="1" applyBorder="1" applyAlignment="1">
      <alignment horizontal="left" vertical="center" wrapText="1"/>
    </xf>
    <xf numFmtId="0" fontId="22" fillId="6" borderId="32" xfId="0" applyFont="1" applyFill="1" applyBorder="1" applyAlignment="1">
      <alignment horizontal="left" vertical="center" wrapText="1"/>
    </xf>
    <xf numFmtId="0" fontId="22" fillId="6" borderId="33" xfId="0" applyFont="1" applyFill="1" applyBorder="1" applyAlignment="1">
      <alignment horizontal="left" vertical="center" wrapText="1"/>
    </xf>
    <xf numFmtId="0" fontId="8" fillId="8" borderId="2" xfId="0" applyFont="1" applyFill="1" applyBorder="1" applyAlignment="1">
      <alignment horizontal="center" vertical="center" wrapText="1"/>
    </xf>
    <xf numFmtId="0" fontId="8" fillId="8" borderId="32"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8" fillId="8" borderId="34"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39" xfId="0" applyFont="1" applyBorder="1" applyAlignment="1">
      <alignment horizontal="left" vertical="center" wrapText="1"/>
    </xf>
    <xf numFmtId="0" fontId="10" fillId="0" borderId="41" xfId="0" applyFont="1" applyBorder="1" applyAlignment="1">
      <alignment horizontal="left" vertical="center" wrapText="1"/>
    </xf>
    <xf numFmtId="0" fontId="11" fillId="16" borderId="19" xfId="0" applyFont="1" applyFill="1" applyBorder="1" applyAlignment="1">
      <alignment horizontal="center" vertical="center" wrapText="1"/>
    </xf>
    <xf numFmtId="0" fontId="11" fillId="16" borderId="21"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10" fillId="6" borderId="1" xfId="0" applyFont="1" applyFill="1" applyBorder="1" applyAlignment="1">
      <alignment horizontal="left" vertical="center" wrapText="1"/>
    </xf>
    <xf numFmtId="0" fontId="25" fillId="6" borderId="0" xfId="0" applyFont="1" applyFill="1" applyAlignment="1">
      <alignment horizontal="right" vertical="center" wrapText="1"/>
    </xf>
    <xf numFmtId="14" fontId="23" fillId="0" borderId="51" xfId="13" applyNumberFormat="1" applyFont="1" applyBorder="1" applyAlignment="1">
      <alignment horizontal="center"/>
    </xf>
    <xf numFmtId="14" fontId="23" fillId="0" borderId="52" xfId="13" applyNumberFormat="1" applyFont="1" applyBorder="1" applyAlignment="1">
      <alignment horizontal="center"/>
    </xf>
    <xf numFmtId="0" fontId="23" fillId="0" borderId="50" xfId="13" applyFont="1" applyBorder="1" applyAlignment="1">
      <alignment horizontal="center" vertical="center"/>
    </xf>
    <xf numFmtId="0" fontId="37" fillId="0" borderId="57" xfId="13" applyFont="1" applyBorder="1"/>
    <xf numFmtId="0" fontId="37" fillId="0" borderId="63" xfId="13" applyFont="1" applyBorder="1"/>
    <xf numFmtId="0" fontId="47" fillId="0" borderId="51" xfId="13" applyFont="1" applyBorder="1" applyAlignment="1">
      <alignment horizontal="center" vertical="center" wrapText="1"/>
    </xf>
    <xf numFmtId="0" fontId="37" fillId="0" borderId="52" xfId="13" applyFont="1" applyBorder="1"/>
    <xf numFmtId="0" fontId="37" fillId="0" borderId="53" xfId="13" applyFont="1" applyBorder="1"/>
    <xf numFmtId="0" fontId="37" fillId="0" borderId="58" xfId="13" applyFont="1" applyBorder="1"/>
    <xf numFmtId="0" fontId="23" fillId="0" borderId="0" xfId="13" applyFont="1"/>
    <xf numFmtId="0" fontId="37" fillId="0" borderId="59" xfId="13" applyFont="1" applyBorder="1"/>
    <xf numFmtId="0" fontId="37" fillId="0" borderId="64" xfId="13" applyFont="1" applyBorder="1"/>
    <xf numFmtId="0" fontId="37" fillId="0" borderId="65" xfId="13" applyFont="1" applyBorder="1"/>
    <xf numFmtId="0" fontId="37" fillId="0" borderId="66" xfId="13" applyFont="1" applyBorder="1"/>
    <xf numFmtId="0" fontId="23" fillId="0" borderId="54" xfId="13" applyFont="1" applyBorder="1" applyAlignment="1">
      <alignment horizontal="center"/>
    </xf>
    <xf numFmtId="0" fontId="37" fillId="0" borderId="55" xfId="13" applyFont="1" applyBorder="1"/>
    <xf numFmtId="0" fontId="23" fillId="0" borderId="56" xfId="13" applyFont="1" applyBorder="1" applyAlignment="1">
      <alignment horizontal="center"/>
    </xf>
    <xf numFmtId="0" fontId="37" fillId="0" borderId="62" xfId="13" applyFont="1" applyBorder="1"/>
    <xf numFmtId="0" fontId="37" fillId="0" borderId="69" xfId="13" applyFont="1" applyBorder="1"/>
    <xf numFmtId="0" fontId="23" fillId="0" borderId="60" xfId="13" applyFont="1" applyBorder="1" applyAlignment="1">
      <alignment horizontal="center"/>
    </xf>
    <xf numFmtId="0" fontId="37" fillId="0" borderId="61" xfId="13" applyFont="1" applyBorder="1"/>
    <xf numFmtId="0" fontId="23" fillId="0" borderId="67" xfId="13" applyFont="1" applyBorder="1" applyAlignment="1">
      <alignment horizontal="center"/>
    </xf>
    <xf numFmtId="0" fontId="37" fillId="0" borderId="68" xfId="13" applyFont="1" applyBorder="1"/>
    <xf numFmtId="0" fontId="38" fillId="26" borderId="73" xfId="13" applyFont="1" applyFill="1" applyBorder="1" applyAlignment="1">
      <alignment horizontal="center" vertical="center" wrapText="1"/>
    </xf>
    <xf numFmtId="0" fontId="38" fillId="26" borderId="80" xfId="13" applyFont="1" applyFill="1" applyBorder="1" applyAlignment="1">
      <alignment horizontal="center" vertical="center" wrapText="1"/>
    </xf>
    <xf numFmtId="0" fontId="38" fillId="26" borderId="0" xfId="13" applyFont="1" applyFill="1" applyAlignment="1">
      <alignment horizontal="center" vertical="center" wrapText="1"/>
    </xf>
    <xf numFmtId="0" fontId="37" fillId="0" borderId="0" xfId="13" applyFont="1"/>
    <xf numFmtId="0" fontId="38" fillId="26" borderId="74" xfId="13" applyFont="1" applyFill="1" applyBorder="1" applyAlignment="1">
      <alignment horizontal="center" vertical="center" wrapText="1"/>
    </xf>
    <xf numFmtId="0" fontId="37" fillId="0" borderId="30" xfId="13" applyFont="1" applyBorder="1"/>
    <xf numFmtId="0" fontId="37" fillId="0" borderId="77" xfId="13" applyFont="1" applyBorder="1"/>
    <xf numFmtId="0" fontId="38" fillId="26" borderId="30" xfId="13" applyFont="1" applyFill="1" applyBorder="1" applyAlignment="1">
      <alignment horizontal="center" vertical="center" wrapText="1"/>
    </xf>
    <xf numFmtId="0" fontId="37" fillId="0" borderId="75" xfId="13" applyFont="1" applyBorder="1"/>
    <xf numFmtId="0" fontId="37" fillId="0" borderId="78" xfId="13" applyFont="1" applyBorder="1"/>
    <xf numFmtId="0" fontId="38" fillId="26" borderId="29" xfId="13" applyFont="1" applyFill="1" applyBorder="1" applyAlignment="1">
      <alignment horizontal="center" vertical="center" wrapText="1"/>
    </xf>
    <xf numFmtId="0" fontId="38" fillId="26" borderId="31" xfId="13" applyFont="1" applyFill="1" applyBorder="1" applyAlignment="1">
      <alignment horizontal="center" vertical="center" wrapText="1"/>
    </xf>
    <xf numFmtId="0" fontId="38" fillId="26" borderId="13" xfId="13" applyFont="1" applyFill="1" applyBorder="1" applyAlignment="1">
      <alignment horizontal="center" vertical="center" wrapText="1"/>
    </xf>
    <xf numFmtId="0" fontId="38" fillId="26" borderId="14" xfId="13" applyFont="1" applyFill="1" applyBorder="1" applyAlignment="1">
      <alignment horizontal="center" vertical="center" wrapText="1"/>
    </xf>
    <xf numFmtId="0" fontId="47" fillId="26" borderId="29" xfId="13" applyFont="1" applyFill="1" applyBorder="1" applyAlignment="1">
      <alignment horizontal="center" vertical="center"/>
    </xf>
    <xf numFmtId="0" fontId="47" fillId="26" borderId="31" xfId="13" applyFont="1" applyFill="1" applyBorder="1" applyAlignment="1">
      <alignment horizontal="center" vertical="center"/>
    </xf>
    <xf numFmtId="0" fontId="47" fillId="26" borderId="51" xfId="13" applyFont="1" applyFill="1" applyBorder="1" applyAlignment="1">
      <alignment horizontal="center" vertical="center"/>
    </xf>
    <xf numFmtId="0" fontId="47" fillId="26" borderId="52" xfId="13" applyFont="1" applyFill="1" applyBorder="1" applyAlignment="1">
      <alignment horizontal="center" vertical="center"/>
    </xf>
    <xf numFmtId="0" fontId="47" fillId="26" borderId="51" xfId="13" applyFont="1" applyFill="1" applyBorder="1" applyAlignment="1">
      <alignment horizontal="center"/>
    </xf>
    <xf numFmtId="0" fontId="38" fillId="26" borderId="76" xfId="13" applyFont="1" applyFill="1" applyBorder="1" applyAlignment="1">
      <alignment horizontal="center" vertical="center" wrapText="1"/>
    </xf>
    <xf numFmtId="0" fontId="37" fillId="0" borderId="79" xfId="13" applyFont="1" applyBorder="1"/>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4" xfId="0" applyBorder="1" applyAlignment="1">
      <alignment horizontal="center"/>
    </xf>
    <xf numFmtId="0" fontId="0" fillId="0" borderId="22" xfId="0" applyBorder="1" applyAlignment="1">
      <alignment horizontal="center"/>
    </xf>
    <xf numFmtId="0" fontId="5" fillId="0" borderId="0" xfId="0" applyFont="1" applyAlignment="1">
      <alignment horizontal="center" vertical="center" wrapText="1"/>
    </xf>
    <xf numFmtId="0" fontId="5" fillId="0" borderId="37" xfId="0" applyFont="1" applyBorder="1" applyAlignment="1">
      <alignment horizontal="center" vertical="center" wrapText="1"/>
    </xf>
    <xf numFmtId="0" fontId="5" fillId="33" borderId="71" xfId="0" applyFont="1" applyFill="1" applyBorder="1" applyAlignment="1">
      <alignment horizontal="center" vertical="center" wrapText="1"/>
    </xf>
    <xf numFmtId="0" fontId="5" fillId="33" borderId="72" xfId="0" applyFont="1" applyFill="1" applyBorder="1" applyAlignment="1">
      <alignment horizontal="center" vertical="center" wrapText="1"/>
    </xf>
    <xf numFmtId="0" fontId="5" fillId="33" borderId="16" xfId="0" applyFont="1" applyFill="1" applyBorder="1" applyAlignment="1">
      <alignment horizontal="center" vertical="center" wrapText="1"/>
    </xf>
    <xf numFmtId="0" fontId="5" fillId="33" borderId="17" xfId="0" applyFont="1" applyFill="1" applyBorder="1" applyAlignment="1">
      <alignment horizontal="center" vertical="center" wrapText="1"/>
    </xf>
    <xf numFmtId="0" fontId="5" fillId="33" borderId="18" xfId="0" applyFont="1" applyFill="1" applyBorder="1" applyAlignment="1">
      <alignment horizontal="center" vertical="center" wrapText="1"/>
    </xf>
    <xf numFmtId="0" fontId="5" fillId="33" borderId="15" xfId="0" applyFont="1" applyFill="1" applyBorder="1" applyAlignment="1">
      <alignment horizontal="center" vertical="center" wrapText="1"/>
    </xf>
    <xf numFmtId="0" fontId="51" fillId="5" borderId="18" xfId="2" applyFont="1" applyFill="1" applyBorder="1" applyAlignment="1">
      <alignment horizontal="center" vertical="center"/>
    </xf>
    <xf numFmtId="0" fontId="51" fillId="5" borderId="20" xfId="2" applyFont="1" applyFill="1" applyBorder="1" applyAlignment="1">
      <alignment horizontal="center" vertical="center"/>
    </xf>
    <xf numFmtId="0" fontId="5" fillId="33" borderId="16" xfId="0" applyFont="1" applyFill="1" applyBorder="1" applyAlignment="1">
      <alignment horizontal="center" vertical="center"/>
    </xf>
    <xf numFmtId="0" fontId="5" fillId="33" borderId="19" xfId="0" applyFont="1" applyFill="1" applyBorder="1" applyAlignment="1">
      <alignment horizontal="center" vertical="center"/>
    </xf>
    <xf numFmtId="0" fontId="5" fillId="33" borderId="18" xfId="0" applyFont="1" applyFill="1" applyBorder="1" applyAlignment="1">
      <alignment horizontal="center" vertical="center"/>
    </xf>
    <xf numFmtId="0" fontId="5" fillId="33" borderId="20" xfId="0" applyFont="1" applyFill="1" applyBorder="1" applyAlignment="1">
      <alignment horizontal="center" vertical="center"/>
    </xf>
    <xf numFmtId="0" fontId="5" fillId="33" borderId="21" xfId="0" applyFont="1" applyFill="1" applyBorder="1" applyAlignment="1">
      <alignment horizontal="center" vertical="center" wrapText="1"/>
    </xf>
    <xf numFmtId="0" fontId="5" fillId="33" borderId="4" xfId="0" applyFont="1" applyFill="1" applyBorder="1" applyAlignment="1">
      <alignment horizontal="center" vertical="center" wrapText="1"/>
    </xf>
    <xf numFmtId="0" fontId="5" fillId="33" borderId="22" xfId="0" applyFont="1" applyFill="1" applyBorder="1" applyAlignment="1">
      <alignment horizontal="center" vertical="center" wrapText="1"/>
    </xf>
    <xf numFmtId="0" fontId="3" fillId="2" borderId="16" xfId="2" applyFont="1" applyFill="1" applyBorder="1" applyAlignment="1">
      <alignment horizontal="center" vertical="center" wrapText="1"/>
    </xf>
    <xf numFmtId="0" fontId="3" fillId="2" borderId="19" xfId="2" applyFont="1" applyFill="1" applyBorder="1" applyAlignment="1">
      <alignment horizontal="center" vertical="center" wrapText="1"/>
    </xf>
    <xf numFmtId="0" fontId="51" fillId="4" borderId="17" xfId="2" applyFont="1" applyFill="1" applyBorder="1" applyAlignment="1">
      <alignment horizontal="center" vertical="center"/>
    </xf>
    <xf numFmtId="0" fontId="51" fillId="4" borderId="1" xfId="2" applyFont="1" applyFill="1" applyBorder="1" applyAlignment="1">
      <alignment horizontal="center" vertical="center"/>
    </xf>
    <xf numFmtId="0" fontId="51" fillId="3" borderId="17" xfId="2" applyFont="1" applyFill="1" applyBorder="1" applyAlignment="1">
      <alignment horizontal="center" vertical="center"/>
    </xf>
    <xf numFmtId="0" fontId="51" fillId="3" borderId="1" xfId="2"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wrapText="1"/>
    </xf>
    <xf numFmtId="0" fontId="29" fillId="0" borderId="8" xfId="0" applyFont="1" applyBorder="1" applyAlignment="1">
      <alignment horizontal="center"/>
    </xf>
    <xf numFmtId="0" fontId="29" fillId="0" borderId="5" xfId="0" applyFont="1" applyBorder="1" applyAlignment="1">
      <alignment horizontal="center"/>
    </xf>
    <xf numFmtId="0" fontId="11" fillId="0" borderId="1" xfId="0" applyFont="1" applyBorder="1" applyAlignment="1">
      <alignment horizontal="center" vertical="center" wrapText="1"/>
    </xf>
    <xf numFmtId="0" fontId="40" fillId="8" borderId="38" xfId="0" applyFont="1" applyFill="1" applyBorder="1" applyAlignment="1">
      <alignment horizontal="left" wrapText="1"/>
    </xf>
    <xf numFmtId="0" fontId="40" fillId="8" borderId="12" xfId="0" applyFont="1" applyFill="1" applyBorder="1" applyAlignment="1">
      <alignment horizontal="left" wrapText="1"/>
    </xf>
    <xf numFmtId="0" fontId="40" fillId="0" borderId="37" xfId="0" applyFont="1" applyBorder="1" applyAlignment="1">
      <alignment horizontal="center"/>
    </xf>
    <xf numFmtId="0" fontId="40" fillId="25" borderId="34" xfId="0" applyFont="1" applyFill="1" applyBorder="1" applyAlignment="1">
      <alignment horizontal="left" wrapText="1"/>
    </xf>
    <xf numFmtId="0" fontId="40" fillId="25" borderId="49" xfId="0" applyFont="1" applyFill="1" applyBorder="1" applyAlignment="1">
      <alignment horizontal="left" wrapText="1"/>
    </xf>
    <xf numFmtId="0" fontId="40" fillId="22" borderId="1" xfId="0" applyFont="1" applyFill="1" applyBorder="1" applyAlignment="1">
      <alignment horizontal="center" wrapText="1"/>
    </xf>
    <xf numFmtId="0" fontId="29" fillId="14" borderId="8" xfId="0" applyFont="1" applyFill="1" applyBorder="1" applyAlignment="1">
      <alignment horizontal="center"/>
    </xf>
    <xf numFmtId="0" fontId="29" fillId="14" borderId="5" xfId="0" applyFont="1" applyFill="1" applyBorder="1" applyAlignment="1">
      <alignment horizontal="center"/>
    </xf>
    <xf numFmtId="0" fontId="29" fillId="18" borderId="1" xfId="0" applyFont="1" applyFill="1" applyBorder="1" applyAlignment="1">
      <alignment horizontal="center"/>
    </xf>
    <xf numFmtId="0" fontId="29" fillId="14" borderId="1" xfId="0" applyFont="1" applyFill="1" applyBorder="1" applyAlignment="1">
      <alignment horizontal="center"/>
    </xf>
    <xf numFmtId="0" fontId="39" fillId="8" borderId="38" xfId="0" applyFont="1" applyFill="1" applyBorder="1" applyAlignment="1">
      <alignment horizontal="center" vertical="center" wrapText="1"/>
    </xf>
    <xf numFmtId="0" fontId="39" fillId="8" borderId="39"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11" fillId="0" borderId="42" xfId="0" applyFont="1" applyBorder="1" applyAlignment="1">
      <alignment horizontal="center"/>
    </xf>
    <xf numFmtId="0" fontId="11" fillId="0" borderId="37" xfId="0" applyFont="1" applyBorder="1" applyAlignment="1">
      <alignment horizontal="center"/>
    </xf>
    <xf numFmtId="0" fontId="11" fillId="0" borderId="48" xfId="0" applyFont="1" applyBorder="1" applyAlignment="1">
      <alignment horizontal="center"/>
    </xf>
    <xf numFmtId="0" fontId="68" fillId="0" borderId="26" xfId="15" applyFont="1" applyBorder="1" applyAlignment="1">
      <alignment horizontal="center" vertical="center" wrapText="1"/>
    </xf>
    <xf numFmtId="0" fontId="68" fillId="0" borderId="5" xfId="15" applyFont="1" applyBorder="1" applyAlignment="1">
      <alignment horizontal="center" vertical="center" wrapText="1"/>
    </xf>
    <xf numFmtId="0" fontId="68" fillId="0" borderId="45" xfId="15" applyFont="1" applyBorder="1" applyAlignment="1">
      <alignment horizontal="center" vertical="center" wrapText="1"/>
    </xf>
    <xf numFmtId="0" fontId="58" fillId="36" borderId="1" xfId="15" applyFont="1" applyFill="1" applyBorder="1" applyAlignment="1">
      <alignment horizontal="left" vertical="center"/>
    </xf>
    <xf numFmtId="0" fontId="60" fillId="0" borderId="1" xfId="15" applyFont="1" applyBorder="1" applyAlignment="1">
      <alignment horizontal="left" vertical="center"/>
    </xf>
    <xf numFmtId="0" fontId="67" fillId="0" borderId="29" xfId="15" applyFont="1" applyBorder="1" applyAlignment="1">
      <alignment horizontal="center" vertical="center" wrapText="1"/>
    </xf>
    <xf numFmtId="0" fontId="67" fillId="0" borderId="30" xfId="15" applyFont="1" applyBorder="1" applyAlignment="1">
      <alignment horizontal="center" vertical="center" wrapText="1"/>
    </xf>
    <xf numFmtId="0" fontId="67" fillId="0" borderId="31" xfId="15" applyFont="1" applyBorder="1" applyAlignment="1">
      <alignment horizontal="center" vertical="center" wrapText="1"/>
    </xf>
    <xf numFmtId="0" fontId="67" fillId="0" borderId="6" xfId="15" applyFont="1" applyBorder="1" applyAlignment="1">
      <alignment horizontal="center" vertical="center" wrapText="1"/>
    </xf>
    <xf numFmtId="0" fontId="67" fillId="0" borderId="3" xfId="15" applyFont="1" applyBorder="1" applyAlignment="1">
      <alignment horizontal="center" vertical="center" wrapText="1"/>
    </xf>
    <xf numFmtId="0" fontId="67" fillId="0" borderId="7" xfId="15" applyFont="1" applyBorder="1" applyAlignment="1">
      <alignment horizontal="center" vertical="center" wrapText="1"/>
    </xf>
    <xf numFmtId="0" fontId="68" fillId="0" borderId="2" xfId="15" applyFont="1" applyBorder="1" applyAlignment="1">
      <alignment horizontal="center" vertical="center" wrapText="1"/>
    </xf>
    <xf numFmtId="0" fontId="68" fillId="0" borderId="33" xfId="15" applyFont="1" applyBorder="1" applyAlignment="1">
      <alignment horizontal="center" vertical="center" wrapText="1"/>
    </xf>
    <xf numFmtId="0" fontId="69" fillId="0" borderId="29" xfId="15" applyFont="1" applyBorder="1" applyAlignment="1">
      <alignment horizontal="center" vertical="center" wrapText="1"/>
    </xf>
    <xf numFmtId="0" fontId="69" fillId="0" borderId="30" xfId="15" applyFont="1" applyBorder="1" applyAlignment="1">
      <alignment horizontal="center" vertical="center"/>
    </xf>
    <xf numFmtId="0" fontId="69" fillId="0" borderId="31" xfId="15" applyFont="1" applyBorder="1" applyAlignment="1">
      <alignment horizontal="center" vertical="center"/>
    </xf>
    <xf numFmtId="0" fontId="69" fillId="0" borderId="6" xfId="15" applyFont="1" applyBorder="1" applyAlignment="1">
      <alignment horizontal="center" vertical="center"/>
    </xf>
    <xf numFmtId="0" fontId="69" fillId="0" borderId="3" xfId="15" applyFont="1" applyBorder="1" applyAlignment="1">
      <alignment horizontal="center" vertical="center"/>
    </xf>
    <xf numFmtId="0" fontId="69" fillId="0" borderId="7" xfId="15" applyFont="1" applyBorder="1" applyAlignment="1">
      <alignment horizontal="center" vertical="center"/>
    </xf>
    <xf numFmtId="0" fontId="57" fillId="0" borderId="29" xfId="15" applyFont="1" applyBorder="1" applyAlignment="1">
      <alignment horizontal="center" vertical="center" wrapText="1"/>
    </xf>
    <xf numFmtId="0" fontId="57" fillId="0" borderId="31" xfId="15" applyFont="1" applyBorder="1" applyAlignment="1">
      <alignment horizontal="center" vertical="center" wrapText="1"/>
    </xf>
    <xf numFmtId="0" fontId="57" fillId="0" borderId="6" xfId="15" applyFont="1" applyBorder="1" applyAlignment="1">
      <alignment horizontal="center" vertical="center" wrapText="1"/>
    </xf>
    <xf numFmtId="0" fontId="57" fillId="0" borderId="7" xfId="15" applyFont="1" applyBorder="1" applyAlignment="1">
      <alignment horizontal="center" vertical="center" wrapText="1"/>
    </xf>
    <xf numFmtId="0" fontId="58" fillId="38" borderId="38" xfId="15" applyFont="1" applyFill="1" applyBorder="1" applyAlignment="1">
      <alignment horizontal="center" vertical="center"/>
    </xf>
    <xf numFmtId="0" fontId="58" fillId="38" borderId="12" xfId="15" applyFont="1" applyFill="1" applyBorder="1" applyAlignment="1">
      <alignment horizontal="center" vertical="center"/>
    </xf>
    <xf numFmtId="0" fontId="58" fillId="38" borderId="38" xfId="15" applyFont="1" applyFill="1" applyBorder="1" applyAlignment="1">
      <alignment horizontal="justify" vertical="center"/>
    </xf>
    <xf numFmtId="0" fontId="58" fillId="38" borderId="39" xfId="15" applyFont="1" applyFill="1" applyBorder="1" applyAlignment="1">
      <alignment horizontal="justify" vertical="center"/>
    </xf>
    <xf numFmtId="0" fontId="58" fillId="9" borderId="13" xfId="15" applyFont="1" applyFill="1" applyBorder="1" applyAlignment="1">
      <alignment horizontal="center" vertical="center"/>
    </xf>
    <xf numFmtId="0" fontId="58" fillId="9" borderId="0" xfId="15" applyFont="1" applyFill="1" applyAlignment="1">
      <alignment horizontal="center" vertical="center"/>
    </xf>
    <xf numFmtId="0" fontId="58" fillId="36" borderId="1" xfId="15" applyFont="1" applyFill="1" applyBorder="1" applyAlignment="1">
      <alignment horizontal="left" vertical="center" wrapText="1"/>
    </xf>
    <xf numFmtId="0" fontId="59" fillId="0" borderId="1" xfId="15" applyFont="1" applyBorder="1" applyAlignment="1">
      <alignment horizontal="justify" vertical="center" wrapText="1"/>
    </xf>
    <xf numFmtId="0" fontId="58" fillId="38" borderId="38" xfId="15" applyFont="1" applyFill="1" applyBorder="1" applyAlignment="1">
      <alignment horizontal="left" vertical="center"/>
    </xf>
    <xf numFmtId="0" fontId="58" fillId="38" borderId="39" xfId="15" applyFont="1" applyFill="1" applyBorder="1" applyAlignment="1">
      <alignment horizontal="left" vertical="center"/>
    </xf>
    <xf numFmtId="0" fontId="58" fillId="38" borderId="12" xfId="15" applyFont="1" applyFill="1" applyBorder="1" applyAlignment="1">
      <alignment horizontal="left" vertical="center"/>
    </xf>
    <xf numFmtId="0" fontId="60" fillId="0" borderId="1" xfId="15" applyFont="1" applyBorder="1" applyAlignment="1">
      <alignment horizontal="justify" vertical="center" wrapText="1"/>
    </xf>
    <xf numFmtId="0" fontId="60" fillId="0" borderId="1" xfId="15" applyFont="1" applyBorder="1" applyAlignment="1">
      <alignment horizontal="justify" vertical="center"/>
    </xf>
    <xf numFmtId="0" fontId="70" fillId="0" borderId="1" xfId="15" applyFont="1" applyBorder="1" applyAlignment="1">
      <alignment horizontal="justify" vertical="center" wrapText="1"/>
    </xf>
    <xf numFmtId="0" fontId="71" fillId="36" borderId="1" xfId="15" applyFont="1" applyFill="1" applyBorder="1" applyAlignment="1">
      <alignment horizontal="left" vertical="center" wrapText="1"/>
    </xf>
    <xf numFmtId="0" fontId="71" fillId="36" borderId="1" xfId="15" applyFont="1" applyFill="1" applyBorder="1" applyAlignment="1">
      <alignment horizontal="left" vertical="center"/>
    </xf>
    <xf numFmtId="0" fontId="59" fillId="0" borderId="1" xfId="15" applyFont="1" applyBorder="1" applyAlignment="1">
      <alignment horizontal="justify" vertical="center"/>
    </xf>
    <xf numFmtId="0" fontId="61" fillId="0" borderId="1" xfId="15" applyFont="1" applyBorder="1" applyAlignment="1">
      <alignment horizontal="justify" vertical="center" wrapText="1"/>
    </xf>
    <xf numFmtId="14" fontId="56" fillId="0" borderId="38" xfId="15" applyNumberFormat="1" applyFont="1" applyBorder="1" applyAlignment="1">
      <alignment horizontal="center" vertical="center"/>
    </xf>
    <xf numFmtId="14" fontId="56" fillId="0" borderId="39" xfId="15" applyNumberFormat="1" applyFont="1" applyBorder="1" applyAlignment="1">
      <alignment horizontal="center" vertical="center"/>
    </xf>
    <xf numFmtId="14" fontId="56" fillId="0" borderId="12" xfId="15" applyNumberFormat="1" applyFont="1" applyBorder="1" applyAlignment="1">
      <alignment horizontal="center" vertical="center"/>
    </xf>
    <xf numFmtId="14" fontId="56" fillId="0" borderId="1" xfId="15" applyNumberFormat="1" applyFont="1" applyBorder="1" applyAlignment="1">
      <alignment horizontal="center" vertical="center"/>
    </xf>
    <xf numFmtId="0" fontId="11" fillId="23" borderId="3" xfId="0" applyFont="1" applyFill="1" applyBorder="1" applyAlignment="1">
      <alignment horizontal="center" vertical="center" wrapText="1"/>
    </xf>
    <xf numFmtId="0" fontId="11" fillId="23" borderId="7" xfId="0" applyFont="1" applyFill="1" applyBorder="1" applyAlignment="1">
      <alignment horizontal="center" vertical="center" wrapText="1"/>
    </xf>
    <xf numFmtId="0" fontId="25" fillId="6" borderId="36" xfId="0" applyFont="1" applyFill="1" applyBorder="1" applyAlignment="1">
      <alignment horizontal="right" vertical="center" wrapText="1"/>
    </xf>
    <xf numFmtId="0" fontId="14" fillId="0" borderId="4" xfId="0" applyFont="1" applyBorder="1" applyAlignment="1">
      <alignment horizontal="center" vertical="top" wrapText="1"/>
    </xf>
    <xf numFmtId="0" fontId="14" fillId="0" borderId="22" xfId="0" applyFont="1" applyBorder="1" applyAlignment="1">
      <alignment horizontal="center" vertical="top" wrapText="1"/>
    </xf>
    <xf numFmtId="0" fontId="17" fillId="21" borderId="35" xfId="0" applyFont="1" applyFill="1" applyBorder="1" applyAlignment="1">
      <alignment horizontal="center" vertical="top" wrapText="1"/>
    </xf>
    <xf numFmtId="0" fontId="17" fillId="21" borderId="39" xfId="0" applyFont="1" applyFill="1" applyBorder="1" applyAlignment="1">
      <alignment horizontal="center" vertical="top" wrapText="1"/>
    </xf>
    <xf numFmtId="0" fontId="16" fillId="21" borderId="35" xfId="0" applyFont="1" applyFill="1" applyBorder="1" applyAlignment="1">
      <alignment horizontal="center" vertical="top" wrapText="1"/>
    </xf>
    <xf numFmtId="0" fontId="16" fillId="21" borderId="39" xfId="0" applyFont="1" applyFill="1" applyBorder="1" applyAlignment="1">
      <alignment horizontal="center" vertical="top" wrapText="1"/>
    </xf>
    <xf numFmtId="0" fontId="34" fillId="21" borderId="8" xfId="0" applyFont="1" applyFill="1" applyBorder="1" applyAlignment="1">
      <alignment horizontal="center" vertical="center" textRotation="90" wrapText="1"/>
    </xf>
    <xf numFmtId="0" fontId="34" fillId="21" borderId="9" xfId="0" applyFont="1" applyFill="1" applyBorder="1" applyAlignment="1">
      <alignment horizontal="center" vertical="center" textRotation="90" wrapText="1"/>
    </xf>
    <xf numFmtId="0" fontId="34" fillId="21" borderId="5" xfId="0" applyFont="1" applyFill="1" applyBorder="1" applyAlignment="1">
      <alignment horizontal="center" vertical="center" textRotation="90" wrapText="1"/>
    </xf>
    <xf numFmtId="0" fontId="34" fillId="8" borderId="8" xfId="0" applyFont="1" applyFill="1" applyBorder="1" applyAlignment="1">
      <alignment horizontal="center" vertical="center" textRotation="90" wrapText="1"/>
    </xf>
    <xf numFmtId="0" fontId="34" fillId="8" borderId="5" xfId="0" applyFont="1" applyFill="1" applyBorder="1" applyAlignment="1">
      <alignment horizontal="center" vertical="center" textRotation="90" wrapText="1"/>
    </xf>
    <xf numFmtId="0" fontId="15" fillId="6" borderId="4"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34" fillId="8" borderId="44" xfId="0" applyFont="1" applyFill="1" applyBorder="1" applyAlignment="1">
      <alignment horizontal="center" vertical="center" textRotation="90" wrapText="1"/>
    </xf>
    <xf numFmtId="0" fontId="34" fillId="8" borderId="45" xfId="0" applyFont="1" applyFill="1" applyBorder="1" applyAlignment="1">
      <alignment horizontal="center" vertical="center" textRotation="90" wrapText="1"/>
    </xf>
    <xf numFmtId="0" fontId="14" fillId="6" borderId="0" xfId="0" applyFont="1" applyFill="1" applyAlignment="1">
      <alignment horizontal="center" vertical="center"/>
    </xf>
    <xf numFmtId="0" fontId="13" fillId="9" borderId="29"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42" xfId="0" applyFont="1" applyFill="1" applyBorder="1" applyAlignment="1">
      <alignment horizontal="center" vertical="center" wrapText="1"/>
    </xf>
    <xf numFmtId="0" fontId="21" fillId="10" borderId="43"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Alignment="1">
      <alignment horizontal="center" vertical="center" wrapText="1"/>
    </xf>
    <xf numFmtId="0" fontId="32" fillId="0" borderId="37" xfId="0" applyFont="1" applyBorder="1" applyAlignment="1">
      <alignment horizontal="left" vertical="center" wrapText="1"/>
    </xf>
    <xf numFmtId="0" fontId="33" fillId="8" borderId="16" xfId="0" applyFont="1" applyFill="1" applyBorder="1" applyAlignment="1">
      <alignment horizontal="center" vertical="center" wrapText="1"/>
    </xf>
    <xf numFmtId="0" fontId="33" fillId="8" borderId="19" xfId="0" applyFont="1" applyFill="1" applyBorder="1" applyAlignment="1">
      <alignment horizontal="center" vertical="center" wrapText="1"/>
    </xf>
    <xf numFmtId="0" fontId="33" fillId="8" borderId="17"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4" fillId="8" borderId="1" xfId="0" applyFont="1" applyFill="1" applyBorder="1" applyAlignment="1">
      <alignment horizontal="center" vertical="center"/>
    </xf>
    <xf numFmtId="0" fontId="34" fillId="8" borderId="20" xfId="0" applyFont="1" applyFill="1" applyBorder="1" applyAlignment="1">
      <alignment horizontal="center" vertical="center"/>
    </xf>
    <xf numFmtId="0" fontId="17" fillId="21" borderId="12" xfId="0" applyFont="1" applyFill="1" applyBorder="1" applyAlignment="1">
      <alignment horizontal="center" vertical="top" wrapText="1"/>
    </xf>
    <xf numFmtId="0" fontId="34" fillId="8" borderId="17" xfId="0" applyFont="1" applyFill="1" applyBorder="1" applyAlignment="1">
      <alignment horizontal="center" vertical="center"/>
    </xf>
    <xf numFmtId="0" fontId="34" fillId="8" borderId="18" xfId="0" applyFont="1" applyFill="1" applyBorder="1" applyAlignment="1">
      <alignment horizontal="center" vertical="center"/>
    </xf>
    <xf numFmtId="0" fontId="34" fillId="8" borderId="17"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5" fillId="6" borderId="1"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56" fillId="6" borderId="1" xfId="15" applyFont="1" applyFill="1" applyBorder="1" applyAlignment="1">
      <alignment horizontal="center" vertical="center" wrapText="1"/>
    </xf>
    <xf numFmtId="14" fontId="57" fillId="6" borderId="1" xfId="15" applyNumberFormat="1" applyFont="1" applyFill="1" applyBorder="1" applyAlignment="1">
      <alignment horizontal="center" vertical="center" wrapText="1"/>
    </xf>
    <xf numFmtId="14" fontId="56" fillId="6" borderId="1" xfId="15" applyNumberFormat="1" applyFont="1" applyFill="1" applyBorder="1" applyAlignment="1">
      <alignment horizontal="center" vertical="center" wrapText="1"/>
    </xf>
    <xf numFmtId="14" fontId="56" fillId="6" borderId="5" xfId="15" applyNumberFormat="1" applyFont="1" applyFill="1" applyBorder="1" applyAlignment="1">
      <alignment horizontal="center" vertical="center" wrapText="1"/>
    </xf>
    <xf numFmtId="14" fontId="57" fillId="6" borderId="5" xfId="15" applyNumberFormat="1" applyFont="1" applyFill="1" applyBorder="1" applyAlignment="1">
      <alignment horizontal="center" vertical="center" wrapText="1"/>
    </xf>
    <xf numFmtId="0" fontId="56" fillId="6" borderId="5" xfId="15" applyFont="1" applyFill="1" applyBorder="1" applyAlignment="1">
      <alignment horizontal="center" vertical="center" wrapText="1"/>
    </xf>
    <xf numFmtId="14" fontId="62" fillId="6" borderId="1" xfId="15" applyNumberFormat="1" applyFont="1" applyFill="1" applyBorder="1" applyAlignment="1">
      <alignment horizontal="center" vertical="center" wrapText="1"/>
    </xf>
    <xf numFmtId="0" fontId="56" fillId="6" borderId="1" xfId="15" applyFont="1" applyFill="1" applyBorder="1" applyAlignment="1">
      <alignment horizontal="center" vertical="center"/>
    </xf>
    <xf numFmtId="0" fontId="62" fillId="6" borderId="1" xfId="15" applyFont="1" applyFill="1" applyBorder="1" applyAlignment="1">
      <alignment horizontal="center" vertical="center" wrapText="1"/>
    </xf>
    <xf numFmtId="0" fontId="62" fillId="6" borderId="1" xfId="15" applyFont="1" applyFill="1" applyBorder="1" applyAlignment="1">
      <alignment horizontal="justify" vertical="center" wrapText="1"/>
    </xf>
    <xf numFmtId="0" fontId="58" fillId="37" borderId="81" xfId="15" applyFont="1" applyFill="1" applyBorder="1" applyAlignment="1">
      <alignment horizontal="center" vertical="center" wrapText="1"/>
    </xf>
    <xf numFmtId="0" fontId="64" fillId="37" borderId="81" xfId="15" applyFont="1" applyFill="1" applyBorder="1" applyAlignment="1">
      <alignment horizontal="center" vertical="center" wrapText="1"/>
    </xf>
    <xf numFmtId="0" fontId="64" fillId="37" borderId="8" xfId="15" applyFont="1" applyFill="1" applyBorder="1" applyAlignment="1">
      <alignment horizontal="center" vertical="center" wrapText="1"/>
    </xf>
    <xf numFmtId="0" fontId="59" fillId="6" borderId="38" xfId="15" applyFont="1" applyFill="1" applyBorder="1" applyAlignment="1">
      <alignment horizontal="left" vertical="center"/>
    </xf>
    <xf numFmtId="0" fontId="59" fillId="6" borderId="39" xfId="15" applyFont="1" applyFill="1" applyBorder="1" applyAlignment="1">
      <alignment horizontal="left" vertical="center"/>
    </xf>
    <xf numFmtId="0" fontId="59" fillId="6" borderId="12" xfId="15" applyFont="1" applyFill="1" applyBorder="1" applyAlignment="1">
      <alignment horizontal="left" vertical="center"/>
    </xf>
    <xf numFmtId="0" fontId="56" fillId="36" borderId="0" xfId="15" applyFont="1" applyFill="1" applyAlignment="1">
      <alignment vertical="center"/>
    </xf>
    <xf numFmtId="0" fontId="55" fillId="0" borderId="71" xfId="15" applyBorder="1" applyAlignment="1">
      <alignment horizontal="center" vertical="center"/>
    </xf>
    <xf numFmtId="0" fontId="55" fillId="0" borderId="0" xfId="15" applyAlignment="1">
      <alignment vertical="center"/>
    </xf>
    <xf numFmtId="0" fontId="55" fillId="0" borderId="15" xfId="15" applyBorder="1" applyAlignment="1">
      <alignment horizontal="center" vertical="center"/>
    </xf>
    <xf numFmtId="0" fontId="55" fillId="0" borderId="84" xfId="15" applyBorder="1" applyAlignment="1">
      <alignment horizontal="center" vertical="center"/>
    </xf>
    <xf numFmtId="0" fontId="58" fillId="36" borderId="38" xfId="15" applyFont="1" applyFill="1" applyBorder="1" applyAlignment="1">
      <alignment horizontal="left" vertical="center" wrapText="1"/>
    </xf>
    <xf numFmtId="0" fontId="58" fillId="36" borderId="39" xfId="15" applyFont="1" applyFill="1" applyBorder="1" applyAlignment="1">
      <alignment horizontal="left" vertical="center" wrapText="1"/>
    </xf>
    <xf numFmtId="0" fontId="60" fillId="0" borderId="0" xfId="15" applyFont="1" applyAlignment="1">
      <alignment vertical="center"/>
    </xf>
    <xf numFmtId="0" fontId="56" fillId="0" borderId="1" xfId="15" applyFont="1" applyBorder="1" applyAlignment="1">
      <alignment vertical="center"/>
    </xf>
    <xf numFmtId="0" fontId="66" fillId="0" borderId="1" xfId="15" applyFont="1" applyBorder="1" applyAlignment="1">
      <alignment horizontal="left" vertical="center" wrapText="1"/>
    </xf>
    <xf numFmtId="0" fontId="56" fillId="0" borderId="5" xfId="15" applyFont="1" applyBorder="1" applyAlignment="1">
      <alignment horizontal="left" vertical="center" wrapText="1"/>
    </xf>
    <xf numFmtId="0" fontId="56" fillId="0" borderId="0" xfId="15" applyFont="1" applyAlignment="1">
      <alignment horizontal="justify" vertical="center" wrapText="1"/>
    </xf>
    <xf numFmtId="1" fontId="56" fillId="0" borderId="0" xfId="15" applyNumberFormat="1" applyFont="1" applyAlignment="1">
      <alignment vertical="center"/>
    </xf>
    <xf numFmtId="14" fontId="56" fillId="0" borderId="38" xfId="15" applyNumberFormat="1" applyFont="1" applyBorder="1" applyAlignment="1">
      <alignment horizontal="justify" vertical="center" wrapText="1"/>
    </xf>
    <xf numFmtId="14" fontId="56" fillId="0" borderId="39" xfId="15" applyNumberFormat="1" applyFont="1" applyBorder="1" applyAlignment="1">
      <alignment horizontal="justify" vertical="center" wrapText="1"/>
    </xf>
    <xf numFmtId="14" fontId="56" fillId="0" borderId="12" xfId="15" applyNumberFormat="1" applyFont="1" applyBorder="1" applyAlignment="1">
      <alignment horizontal="justify" vertical="center" wrapText="1"/>
    </xf>
    <xf numFmtId="14" fontId="56" fillId="6" borderId="38" xfId="15" applyNumberFormat="1" applyFont="1" applyFill="1" applyBorder="1" applyAlignment="1">
      <alignment horizontal="justify" vertical="center" wrapText="1"/>
    </xf>
    <xf numFmtId="14" fontId="56" fillId="6" borderId="39" xfId="15" applyNumberFormat="1" applyFont="1" applyFill="1" applyBorder="1" applyAlignment="1">
      <alignment horizontal="justify" vertical="center" wrapText="1"/>
    </xf>
    <xf numFmtId="14" fontId="56" fillId="6" borderId="12" xfId="15" applyNumberFormat="1" applyFont="1" applyFill="1" applyBorder="1" applyAlignment="1">
      <alignment horizontal="justify" vertical="center" wrapText="1"/>
    </xf>
    <xf numFmtId="14" fontId="56" fillId="0" borderId="1" xfId="15" applyNumberFormat="1" applyFont="1" applyBorder="1" applyAlignment="1">
      <alignment horizontal="center" vertical="center" wrapText="1"/>
    </xf>
    <xf numFmtId="0" fontId="65" fillId="0" borderId="0" xfId="15" applyFont="1" applyAlignment="1">
      <alignment vertical="center" wrapText="1"/>
    </xf>
  </cellXfs>
  <cellStyles count="16">
    <cellStyle name="Énfasis1 2" xfId="10" xr:uid="{00000000-0005-0000-0000-000000000000}"/>
    <cellStyle name="Énfasis2 2" xfId="11" xr:uid="{00000000-0005-0000-0000-000001000000}"/>
    <cellStyle name="Hipervínculo" xfId="4" builtinId="8"/>
    <cellStyle name="Hipervínculo 2" xfId="5" xr:uid="{00000000-0005-0000-0000-000003000000}"/>
    <cellStyle name="Incorrecto 2" xfId="12" xr:uid="{00000000-0005-0000-0000-000004000000}"/>
    <cellStyle name="Moneda 2" xfId="6" xr:uid="{00000000-0005-0000-0000-000005000000}"/>
    <cellStyle name="Moneda 3" xfId="7" xr:uid="{00000000-0005-0000-0000-000006000000}"/>
    <cellStyle name="Normal" xfId="0" builtinId="0"/>
    <cellStyle name="Normal 2" xfId="8" xr:uid="{00000000-0005-0000-0000-000008000000}"/>
    <cellStyle name="Normal 2 2" xfId="3" xr:uid="{00000000-0005-0000-0000-000009000000}"/>
    <cellStyle name="Normal 3" xfId="2" xr:uid="{00000000-0005-0000-0000-00000A000000}"/>
    <cellStyle name="Normal 4" xfId="13" xr:uid="{00000000-0005-0000-0000-00000B000000}"/>
    <cellStyle name="Normal 5" xfId="15" xr:uid="{00000000-0005-0000-0000-00000C000000}"/>
    <cellStyle name="Normal 6" xfId="14" xr:uid="{00000000-0005-0000-0000-00000D000000}"/>
    <cellStyle name="Normal 7" xfId="9" xr:uid="{00000000-0005-0000-0000-00000E000000}"/>
    <cellStyle name="Porcentaje" xfId="1" builtinId="5"/>
  </cellStyles>
  <dxfs count="31">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PAA OCI  '!A1"/><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hyperlink" Target="#'CONOCIMIENTO ENT'!A1"/><Relationship Id="rId4" Type="http://schemas.openxmlformats.org/officeDocument/2006/relationships/hyperlink" Target="#GLOSARIO!_ftn1"/></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3.gif"/><Relationship Id="rId1" Type="http://schemas.openxmlformats.org/officeDocument/2006/relationships/hyperlink" Target="#'MENU CAJA DE HERRAMIENTAS'!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4.png"/><Relationship Id="rId1" Type="http://schemas.openxmlformats.org/officeDocument/2006/relationships/hyperlink" Target="#'MIPPA 1'!A1"/><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IPPA 1.1'!A1"/><Relationship Id="rId1" Type="http://schemas.openxmlformats.org/officeDocument/2006/relationships/image" Target="../media/image6.gif"/></Relationships>
</file>

<file path=xl/drawings/_rels/drawing6.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7.xml.rels><?xml version="1.0" encoding="UTF-8" standalone="yes"?>
<Relationships xmlns="http://schemas.openxmlformats.org/package/2006/relationships"><Relationship Id="rId1" Type="http://schemas.openxmlformats.org/officeDocument/2006/relationships/image" Target="../media/image6.gif"/></Relationships>
</file>

<file path=xl/drawings/_rels/drawing8.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 CAJA DE HERRAMIENTAS'!A1"/><Relationship Id="rId1" Type="http://schemas.openxmlformats.org/officeDocument/2006/relationships/image" Target="../media/image3.gif"/></Relationships>
</file>

<file path=xl/drawings/_rels/drawing9.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3.gif"/><Relationship Id="rId5" Type="http://schemas.openxmlformats.org/officeDocument/2006/relationships/image" Target="../media/image7.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222250</xdr:colOff>
      <xdr:row>1</xdr:row>
      <xdr:rowOff>63500</xdr:rowOff>
    </xdr:from>
    <xdr:ext cx="1594305" cy="1542879"/>
    <xdr:pic>
      <xdr:nvPicPr>
        <xdr:cNvPr id="2" name="Imagen 1">
          <a:extLst>
            <a:ext uri="{FF2B5EF4-FFF2-40B4-BE49-F238E27FC236}">
              <a16:creationId xmlns:a16="http://schemas.microsoft.com/office/drawing/2014/main" id="{A86566D7-1ADF-494E-BD0C-70505F385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 y="254000"/>
          <a:ext cx="1594305" cy="154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635000</xdr:colOff>
      <xdr:row>1</xdr:row>
      <xdr:rowOff>170962</xdr:rowOff>
    </xdr:from>
    <xdr:to>
      <xdr:col>20</xdr:col>
      <xdr:colOff>293077</xdr:colOff>
      <xdr:row>2</xdr:row>
      <xdr:rowOff>830384</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512883</xdr:colOff>
      <xdr:row>56</xdr:row>
      <xdr:rowOff>146537</xdr:rowOff>
    </xdr:from>
    <xdr:to>
      <xdr:col>20</xdr:col>
      <xdr:colOff>610577</xdr:colOff>
      <xdr:row>56</xdr:row>
      <xdr:rowOff>1563077</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B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extLst>
            <a:ext uri="{FF2B5EF4-FFF2-40B4-BE49-F238E27FC236}">
              <a16:creationId xmlns:a16="http://schemas.microsoft.com/office/drawing/2014/main" id="{00000000-0008-0000-01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42</xdr:row>
      <xdr:rowOff>28575</xdr:rowOff>
    </xdr:from>
    <xdr:to>
      <xdr:col>0</xdr:col>
      <xdr:colOff>1533525</xdr:colOff>
      <xdr:row>45</xdr:row>
      <xdr:rowOff>38099</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40</xdr:row>
      <xdr:rowOff>85725</xdr:rowOff>
    </xdr:from>
    <xdr:to>
      <xdr:col>1</xdr:col>
      <xdr:colOff>2085975</xdr:colOff>
      <xdr:row>43</xdr:row>
      <xdr:rowOff>192911</xdr:rowOff>
    </xdr:to>
    <xdr:pic>
      <xdr:nvPicPr>
        <xdr:cNvPr id="3" name="2 Imagen">
          <a:hlinkClick xmlns:r="http://schemas.openxmlformats.org/officeDocument/2006/relationships" r:id="rId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295275</xdr:colOff>
      <xdr:row>1</xdr:row>
      <xdr:rowOff>9525</xdr:rowOff>
    </xdr:from>
    <xdr:to>
      <xdr:col>24</xdr:col>
      <xdr:colOff>219075</xdr:colOff>
      <xdr:row>4</xdr:row>
      <xdr:rowOff>123825</xdr:rowOff>
    </xdr:to>
    <xdr:pic>
      <xdr:nvPicPr>
        <xdr:cNvPr id="2" name="Imagen 1" descr="Resultado de imagen para Logo bogot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0800" y="2095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201801</xdr:colOff>
      <xdr:row>0</xdr:row>
      <xdr:rowOff>48432</xdr:rowOff>
    </xdr:from>
    <xdr:to>
      <xdr:col>0</xdr:col>
      <xdr:colOff>1291524</xdr:colOff>
      <xdr:row>0</xdr:row>
      <xdr:rowOff>1103005</xdr:rowOff>
    </xdr:to>
    <xdr:pic>
      <xdr:nvPicPr>
        <xdr:cNvPr id="4" name="Imagen 3">
          <a:extLst>
            <a:ext uri="{FF2B5EF4-FFF2-40B4-BE49-F238E27FC236}">
              <a16:creationId xmlns:a16="http://schemas.microsoft.com/office/drawing/2014/main" id="{9C587565-2466-4C65-BA83-CDD5BD324A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1801" y="48432"/>
          <a:ext cx="1089723" cy="1054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2721</xdr:colOff>
      <xdr:row>0</xdr:row>
      <xdr:rowOff>209549</xdr:rowOff>
    </xdr:to>
    <xdr:pic>
      <xdr:nvPicPr>
        <xdr:cNvPr id="2" name="1 Imagen" descr="Resultado de imagen para gif home">
          <a:extLst>
            <a:ext uri="{FF2B5EF4-FFF2-40B4-BE49-F238E27FC236}">
              <a16:creationId xmlns:a16="http://schemas.microsoft.com/office/drawing/2014/main" id="{00000000-0008-0000-08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0</xdr:row>
      <xdr:rowOff>733424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8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1447800</xdr:colOff>
      <xdr:row>68</xdr:row>
      <xdr:rowOff>172812</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8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163286</xdr:colOff>
      <xdr:row>0</xdr:row>
      <xdr:rowOff>68036</xdr:rowOff>
    </xdr:from>
    <xdr:to>
      <xdr:col>0</xdr:col>
      <xdr:colOff>1537607</xdr:colOff>
      <xdr:row>0</xdr:row>
      <xdr:rowOff>1398027</xdr:rowOff>
    </xdr:to>
    <xdr:pic>
      <xdr:nvPicPr>
        <xdr:cNvPr id="5" name="Imagen 4">
          <a:extLst>
            <a:ext uri="{FF2B5EF4-FFF2-40B4-BE49-F238E27FC236}">
              <a16:creationId xmlns:a16="http://schemas.microsoft.com/office/drawing/2014/main" id="{E6D82E0C-F5B0-499A-9D96-29F3B84AA8C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3286" y="68036"/>
          <a:ext cx="1374321" cy="1329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VR" refreshedDate="45265.71725011574" createdVersion="6" refreshedVersion="6" minRefreshableVersion="3" recordCount="51" xr:uid="{00000000-000A-0000-FFFF-FFFF00000000}">
  <cacheSource type="worksheet">
    <worksheetSource name="Tabla1"/>
  </cacheSource>
  <cacheFields count="9">
    <cacheField name="No" numFmtId="0">
      <sharedItems containsString="0" containsBlank="1" containsNumber="1" containsInteger="1" minValue="1" maxValue="50"/>
    </cacheField>
    <cacheField name="TIPO DE TRABAJO DE AUDITORÍA " numFmtId="0">
      <sharedItems containsBlank="1" count="6">
        <s v="Informe de Ley"/>
        <s v="Informe de Seguimiento"/>
        <s v="Capacitaciones"/>
        <s v="Consultoría Procesos"/>
        <s v="Informe de Auditoria"/>
        <m/>
      </sharedItems>
    </cacheField>
    <cacheField name="Descripción" numFmtId="0">
      <sharedItems containsBlank="1"/>
    </cacheField>
    <cacheField name="Planeación Auditoria/Solicitud de Información" numFmtId="0">
      <sharedItems containsString="0" containsBlank="1" containsNumber="1" containsInteger="1" minValue="0" maxValue="48"/>
    </cacheField>
    <cacheField name="Ejecución  Auditoria/Análisis de información" numFmtId="0">
      <sharedItems containsString="0" containsBlank="1" containsNumber="1" containsInteger="1" minValue="0" maxValue="240"/>
    </cacheField>
    <cacheField name="Informe de Auditoria /Seguimiento" numFmtId="0">
      <sharedItems containsBlank="1" containsMixedTypes="1" containsNumber="1" minValue="0" maxValue="80"/>
    </cacheField>
    <cacheField name="Total horas por trabajo de auditoría" numFmtId="0">
      <sharedItems containsSemiMixedTypes="0" containsString="0" containsNumber="1" minValue="4" maxValue="1572.5" count="28">
        <n v="104"/>
        <n v="132"/>
        <n v="52"/>
        <n v="204"/>
        <n v="140"/>
        <n v="144"/>
        <n v="108"/>
        <n v="4"/>
        <n v="8"/>
        <n v="8.5"/>
        <n v="16"/>
        <n v="168"/>
        <n v="20"/>
        <n v="124"/>
        <n v="26"/>
        <n v="160"/>
        <n v="46"/>
        <n v="344"/>
        <n v="224"/>
        <n v="56"/>
        <n v="6"/>
        <n v="5"/>
        <n v="21"/>
        <n v="40"/>
        <n v="72"/>
        <n v="30"/>
        <n v="76"/>
        <n v="1572.5"/>
      </sharedItems>
    </cacheField>
    <cacheField name="# Informes x año" numFmtId="0">
      <sharedItems containsSemiMixedTypes="0" containsString="0" containsNumber="1" containsInteger="1" minValue="1" maxValue="62"/>
    </cacheField>
    <cacheField name="Horas x trabajo de auditoría" numFmtId="0">
      <sharedItems containsSemiMixedTypes="0" containsString="0" containsNumber="1" containsInteger="1" minValue="4" maxValue="985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VR" refreshedDate="45639.579175810184" createdVersion="6" refreshedVersion="6" minRefreshableVersion="3" recordCount="40" xr:uid="{00000000-000A-0000-FFFF-FFFF01000000}">
  <cacheSource type="worksheet">
    <worksheetSource ref="B12:I52" sheet="1. Horas requeridas PAAI"/>
  </cacheSource>
  <cacheFields count="8">
    <cacheField name="TIPO DE TRABAJO DE AUDITORÍA " numFmtId="0">
      <sharedItems count="5">
        <s v="Informe de Ley"/>
        <s v="Consultoría Procesos"/>
        <s v="Informe de Seguimiento"/>
        <s v="Capacitaciones"/>
        <s v="Informe de Auditoria"/>
      </sharedItems>
    </cacheField>
    <cacheField name="Descripción" numFmtId="0">
      <sharedItems/>
    </cacheField>
    <cacheField name="Planeación Auditoria/Solicitud de Información" numFmtId="0">
      <sharedItems containsSemiMixedTypes="0" containsString="0" containsNumber="1" containsInteger="1" minValue="0" maxValue="48"/>
    </cacheField>
    <cacheField name="Ejecución  Auditoria/Análisis de información" numFmtId="0">
      <sharedItems containsSemiMixedTypes="0" containsString="0" containsNumber="1" containsInteger="1" minValue="0" maxValue="240"/>
    </cacheField>
    <cacheField name="Informe de Auditoria /Seguimiento" numFmtId="0">
      <sharedItems containsString="0" containsBlank="1" containsNumber="1" minValue="0" maxValue="96"/>
    </cacheField>
    <cacheField name="Total horas por trabajo de auditoría" numFmtId="0">
      <sharedItems containsSemiMixedTypes="0" containsString="0" containsNumber="1" minValue="4" maxValue="344"/>
    </cacheField>
    <cacheField name="# Informes x año" numFmtId="0">
      <sharedItems containsSemiMixedTypes="0" containsString="0" containsNumber="1" containsInteger="1" minValue="1" maxValue="52"/>
    </cacheField>
    <cacheField name="Horas x trabajo de auditoría" numFmtId="0">
      <sharedItems containsSemiMixedTypes="0" containsString="0" containsNumber="1" containsInteger="1" minValue="16" maxValue="105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1">
  <r>
    <n v="1"/>
    <x v="0"/>
    <s v="Informe Evaluación independiente SCI"/>
    <n v="4"/>
    <n v="80"/>
    <n v="20"/>
    <x v="0"/>
    <n v="2"/>
    <n v="208"/>
  </r>
  <r>
    <n v="2"/>
    <x v="0"/>
    <s v="Informe Seguimiento PTEP"/>
    <n v="4"/>
    <n v="80"/>
    <n v="20"/>
    <x v="0"/>
    <n v="3"/>
    <n v="312"/>
  </r>
  <r>
    <n v="3"/>
    <x v="0"/>
    <s v="Informe SCIC"/>
    <n v="4"/>
    <n v="120"/>
    <n v="8"/>
    <x v="1"/>
    <n v="1"/>
    <n v="132"/>
  </r>
  <r>
    <n v="4"/>
    <x v="0"/>
    <s v="Informe de Derechos de Autor"/>
    <n v="4"/>
    <n v="40"/>
    <n v="8"/>
    <x v="2"/>
    <n v="1"/>
    <n v="52"/>
  </r>
  <r>
    <n v="5"/>
    <x v="0"/>
    <s v="Auditoria Gestión Contractual - DEC 371"/>
    <n v="24"/>
    <n v="100"/>
    <n v="80"/>
    <x v="3"/>
    <n v="1"/>
    <n v="204"/>
  </r>
  <r>
    <n v="6"/>
    <x v="0"/>
    <s v="Auditoria Participación Ciudadana - DEC 371"/>
    <n v="24"/>
    <n v="100"/>
    <n v="80"/>
    <x v="3"/>
    <n v="1"/>
    <n v="204"/>
  </r>
  <r>
    <n v="7"/>
    <x v="0"/>
    <s v="Auditoria Atención al Ciudadano - DEC 371"/>
    <n v="24"/>
    <n v="100"/>
    <n v="80"/>
    <x v="3"/>
    <n v="1"/>
    <n v="204"/>
  </r>
  <r>
    <n v="8"/>
    <x v="0"/>
    <s v="Informe SIPROJ - Funciones comité de Conciliación"/>
    <n v="8"/>
    <n v="100"/>
    <n v="32"/>
    <x v="4"/>
    <n v="1"/>
    <n v="140"/>
  </r>
  <r>
    <n v="9"/>
    <x v="0"/>
    <s v="Directiva 008 de 2021 (Informe - Consolidación)"/>
    <n v="8"/>
    <n v="100"/>
    <n v="32"/>
    <x v="4"/>
    <n v="2"/>
    <n v="280"/>
  </r>
  <r>
    <n v="10"/>
    <x v="1"/>
    <s v="Seguimiento Implementación MIPG"/>
    <n v="4"/>
    <n v="120"/>
    <n v="20"/>
    <x v="5"/>
    <n v="1"/>
    <n v="144"/>
  </r>
  <r>
    <n v="11"/>
    <x v="0"/>
    <s v="Evaluación Gestión del Riesgo"/>
    <n v="8"/>
    <n v="80"/>
    <n v="20"/>
    <x v="6"/>
    <n v="3"/>
    <n v="324"/>
  </r>
  <r>
    <n v="12"/>
    <x v="0"/>
    <s v="Informe de Gestión ACI (Área Control Interno)"/>
    <n v="0"/>
    <n v="0"/>
    <n v="4"/>
    <x v="7"/>
    <n v="1"/>
    <n v="4"/>
  </r>
  <r>
    <n v="13"/>
    <x v="2"/>
    <s v="Autocontrol - Capacitaciones"/>
    <n v="0"/>
    <n v="8"/>
    <n v="0"/>
    <x v="8"/>
    <n v="15"/>
    <n v="120"/>
  </r>
  <r>
    <n v="14"/>
    <x v="3"/>
    <s v="Tips, eventos, acompañamientos"/>
    <n v="0"/>
    <n v="8"/>
    <n v="0"/>
    <x v="8"/>
    <n v="12"/>
    <n v="96"/>
  </r>
  <r>
    <n v="15"/>
    <x v="2"/>
    <s v="Participación en Actividades de Inducción / Reinducción"/>
    <n v="0"/>
    <n v="8"/>
    <n v="0"/>
    <x v="8"/>
    <n v="5"/>
    <n v="40"/>
  </r>
  <r>
    <n v="16"/>
    <x v="2"/>
    <s v="Actividades de control propias del Área de Control Interno:_x000a_"/>
    <n v="0"/>
    <n v="8"/>
    <n v="0.5"/>
    <x v="9"/>
    <n v="12"/>
    <n v="102"/>
  </r>
  <r>
    <n v="17"/>
    <x v="0"/>
    <s v="Relación Entes Externos de Control - Contraloría Auditoria Regularidad y requerimientos"/>
    <n v="0"/>
    <n v="8"/>
    <n v="0"/>
    <x v="8"/>
    <n v="12"/>
    <n v="96"/>
  </r>
  <r>
    <n v="18"/>
    <x v="0"/>
    <s v="Relación Entes Externos de Control - Contraloría Cuenta Mensual"/>
    <n v="0"/>
    <n v="4"/>
    <n v="0"/>
    <x v="7"/>
    <n v="12"/>
    <n v="48"/>
  </r>
  <r>
    <n v="19"/>
    <x v="0"/>
    <s v="Relación Entes Externos de Control - Atención requerimientos"/>
    <n v="0"/>
    <n v="16"/>
    <n v="0"/>
    <x v="10"/>
    <n v="12"/>
    <n v="192"/>
  </r>
  <r>
    <n v="20"/>
    <x v="0"/>
    <s v="Sensibilización y/o divulgación acerca del sistema de control interno y temas a definir."/>
    <n v="4"/>
    <n v="4"/>
    <n v="0"/>
    <x v="8"/>
    <n v="6"/>
    <n v="48"/>
  </r>
  <r>
    <n v="21"/>
    <x v="0"/>
    <s v="Evaluación Mapa de Aseguramiento Idartes"/>
    <n v="4"/>
    <n v="160"/>
    <n v="4"/>
    <x v="11"/>
    <n v="4"/>
    <n v="672"/>
  </r>
  <r>
    <n v="22"/>
    <x v="0"/>
    <s v="Verificar publicación de instrumentos de planificación."/>
    <n v="4"/>
    <n v="40"/>
    <n v="8"/>
    <x v="2"/>
    <n v="1"/>
    <n v="52"/>
  </r>
  <r>
    <n v="23"/>
    <x v="0"/>
    <s v="Verificar la presentación del Formulario Único de Reporte y Avance de Gestión  - FURAG  "/>
    <n v="4"/>
    <n v="16"/>
    <m/>
    <x v="12"/>
    <n v="1"/>
    <n v="20"/>
  </r>
  <r>
    <n v="24"/>
    <x v="0"/>
    <s v="Plan de Mejoramiento Institucional "/>
    <n v="4"/>
    <n v="112"/>
    <n v="8"/>
    <x v="13"/>
    <n v="3"/>
    <n v="372"/>
  </r>
  <r>
    <n v="25"/>
    <x v="1"/>
    <s v="Plan de Mejoramiento por procesos "/>
    <n v="8"/>
    <n v="128"/>
    <n v="8"/>
    <x v="5"/>
    <n v="4"/>
    <n v="576"/>
  </r>
  <r>
    <n v="26"/>
    <x v="1"/>
    <s v="Informe de Evaluación a la Gestión Anual por Dependencias "/>
    <n v="8"/>
    <n v="10"/>
    <n v="8"/>
    <x v="14"/>
    <n v="1"/>
    <n v="26"/>
  </r>
  <r>
    <n v="27"/>
    <x v="1"/>
    <s v="Cajas jmenores"/>
    <n v="8"/>
    <n v="128"/>
    <n v="24"/>
    <x v="15"/>
    <n v="1"/>
    <n v="160"/>
  </r>
  <r>
    <n v="28"/>
    <x v="3"/>
    <s v="Gestión Documental ACI"/>
    <n v="0"/>
    <n v="16"/>
    <n v="0"/>
    <x v="10"/>
    <n v="12"/>
    <n v="192"/>
  </r>
  <r>
    <n v="29"/>
    <x v="0"/>
    <s v="Informe semestral Gestión ACI"/>
    <n v="2"/>
    <n v="36"/>
    <n v="8"/>
    <x v="16"/>
    <n v="2"/>
    <n v="92"/>
  </r>
  <r>
    <n v="30"/>
    <x v="4"/>
    <s v="Proceso Gestión de bienes, servicios y planta física - Infraestructura - Depende de contratación_x000a_Decreto 403 de 2020 Art. 61  y 151"/>
    <n v="24"/>
    <n v="240"/>
    <n v="80"/>
    <x v="17"/>
    <n v="1"/>
    <n v="344"/>
  </r>
  <r>
    <n v="31"/>
    <x v="4"/>
    <s v="Proceso Gestión Estratégica de Comunicaciones  _x000a_Decreto 403 de 2020 Art. 61  y 151"/>
    <n v="24"/>
    <n v="240"/>
    <n v="80"/>
    <x v="17"/>
    <n v="1"/>
    <n v="344"/>
  </r>
  <r>
    <n v="32"/>
    <x v="4"/>
    <s v="Proceso Gestión integral para la mejora continua _x000a_Decreto 403 de 2020 Art. 61  y 151"/>
    <n v="24"/>
    <n v="240"/>
    <n v="80"/>
    <x v="17"/>
    <n v="1"/>
    <n v="344"/>
  </r>
  <r>
    <n v="33"/>
    <x v="4"/>
    <s v="Proceso Gestión Jurídica_x000a_Depende de contratación Especialista en contratación estatal_x000a_Decreto 403 de 2020 Art. 61  y 151"/>
    <n v="24"/>
    <n v="240"/>
    <n v="80"/>
    <x v="17"/>
    <n v="1"/>
    <n v="344"/>
  </r>
  <r>
    <n v="34"/>
    <x v="4"/>
    <s v="Proceso Gestión del Conocimiento_x000a_Rrequiere contratar abogado para el segundo semestre._x000a_Decreto 403 de 2020 Art. 61  y 151_x000a__x000a_"/>
    <n v="24"/>
    <n v="240"/>
    <n v="80"/>
    <x v="17"/>
    <n v="1"/>
    <n v="344"/>
  </r>
  <r>
    <n v="35"/>
    <x v="4"/>
    <s v="Proceso Gestión de Tecnologías de la Información_x000a_Requiere contratar  ingeniero de sistemas esp. Seguridad de la información por 3 meses._x000a_Decreto 403 de 2020 Art. 61  y 151_x000a__x000a_"/>
    <n v="24"/>
    <n v="240"/>
    <n v="80"/>
    <x v="17"/>
    <n v="1"/>
    <n v="344"/>
  </r>
  <r>
    <n v="36"/>
    <x v="1"/>
    <s v="Seguimiento Metas plan"/>
    <n v="24"/>
    <n v="120"/>
    <n v="80"/>
    <x v="18"/>
    <n v="2"/>
    <n v="448"/>
  </r>
  <r>
    <n v="37"/>
    <x v="0"/>
    <s v="Relación Entes Externos de Control - Contraloría Cuenta Anual"/>
    <n v="3"/>
    <n v="48"/>
    <n v="1"/>
    <x v="2"/>
    <n v="1"/>
    <n v="52"/>
  </r>
  <r>
    <n v="38"/>
    <x v="0"/>
    <s v="Respuesta Derechos de petición - ACI"/>
    <n v="8"/>
    <n v="40"/>
    <n v="8"/>
    <x v="19"/>
    <n v="10"/>
    <n v="560"/>
  </r>
  <r>
    <n v="39"/>
    <x v="0"/>
    <s v="Seguimiento PQRS "/>
    <n v="4"/>
    <n v="40"/>
    <n v="8"/>
    <x v="2"/>
    <n v="2"/>
    <n v="104"/>
  </r>
  <r>
    <n v="40"/>
    <x v="0"/>
    <s v="Comité Institucional de Coordinación de Control Interno"/>
    <n v="2"/>
    <n v="2"/>
    <n v="2"/>
    <x v="20"/>
    <n v="4"/>
    <n v="24"/>
  </r>
  <r>
    <n v="41"/>
    <x v="3"/>
    <s v="Asistencia Comités y mesas de trabajo"/>
    <n v="1"/>
    <n v="3"/>
    <n v="1"/>
    <x v="21"/>
    <n v="52"/>
    <n v="260"/>
  </r>
  <r>
    <n v="42"/>
    <x v="1"/>
    <s v="Seguimiento Plan Anual de Auditoría "/>
    <n v="4"/>
    <n v="16"/>
    <n v="1"/>
    <x v="22"/>
    <n v="4"/>
    <n v="84"/>
  </r>
  <r>
    <n v="43"/>
    <x v="0"/>
    <s v="Seguimiento al cumplimiento de las normas de austeridad en el gasto"/>
    <n v="8"/>
    <n v="24"/>
    <n v="8"/>
    <x v="23"/>
    <n v="4"/>
    <n v="160"/>
  </r>
  <r>
    <n v="44"/>
    <x v="0"/>
    <s v="Elaboración Plan Anual de Auditoría"/>
    <n v="48"/>
    <n v="0"/>
    <n v="24"/>
    <x v="24"/>
    <n v="1"/>
    <n v="72"/>
  </r>
  <r>
    <n v="45"/>
    <x v="0"/>
    <s v="Informe de gestión judicial"/>
    <n v="2"/>
    <n v="24"/>
    <n v="4"/>
    <x v="25"/>
    <n v="2"/>
    <n v="60"/>
  </r>
  <r>
    <n v="46"/>
    <x v="1"/>
    <s v="Verificación Talento Humano_x000a_"/>
    <n v="16"/>
    <n v="120"/>
    <n v="24"/>
    <x v="15"/>
    <n v="1"/>
    <n v="160"/>
  </r>
  <r>
    <n v="47"/>
    <x v="1"/>
    <s v="Revisión Expedientes "/>
    <n v="2"/>
    <n v="24"/>
    <n v="0"/>
    <x v="14"/>
    <n v="5"/>
    <n v="130"/>
  </r>
  <r>
    <n v="48"/>
    <x v="1"/>
    <s v="Verificar cumplimiento de la Ley 1712 de 2014 de Transparencia."/>
    <n v="4"/>
    <n v="48"/>
    <n v="24"/>
    <x v="26"/>
    <n v="2"/>
    <n v="152"/>
  </r>
  <r>
    <n v="49"/>
    <x v="1"/>
    <s v="Seguimiento a la Política de Archivos y Gestión Documental."/>
    <n v="24"/>
    <n v="100"/>
    <n v="80"/>
    <x v="3"/>
    <n v="1"/>
    <n v="204"/>
  </r>
  <r>
    <n v="50"/>
    <x v="1"/>
    <s v="Revisión oportunidad y calidad del Informe de Gestión judicial (semestral) y seguimiento al contingente judicial"/>
    <n v="24"/>
    <n v="100"/>
    <n v="80"/>
    <x v="3"/>
    <n v="1"/>
    <n v="204"/>
  </r>
  <r>
    <m/>
    <x v="5"/>
    <m/>
    <m/>
    <m/>
    <s v="TOTALES"/>
    <x v="27"/>
    <n v="62"/>
    <n v="9850"/>
  </r>
</pivotCacheRecords>
</file>

<file path=xl/pivotCache/pivotCacheRecords2.xml><?xml version="1.0" encoding="utf-8"?>
<pivotCacheRecords xmlns="http://schemas.openxmlformats.org/spreadsheetml/2006/main" xmlns:r="http://schemas.openxmlformats.org/officeDocument/2006/relationships" count="40">
  <r>
    <x v="0"/>
    <s v="Informe Evaluación independiente SCI"/>
    <n v="8"/>
    <n v="120"/>
    <n v="20"/>
    <n v="148"/>
    <n v="2"/>
    <n v="296"/>
  </r>
  <r>
    <x v="0"/>
    <s v="Informe Seguimiento PTEP"/>
    <n v="4"/>
    <n v="80"/>
    <n v="20"/>
    <n v="104"/>
    <n v="3"/>
    <n v="312"/>
  </r>
  <r>
    <x v="0"/>
    <s v="Informe SCIC"/>
    <n v="4"/>
    <n v="120"/>
    <n v="8"/>
    <n v="132"/>
    <n v="1"/>
    <n v="132"/>
  </r>
  <r>
    <x v="0"/>
    <s v="Informe de Derechos de Autor"/>
    <n v="4"/>
    <n v="40"/>
    <n v="8"/>
    <n v="52"/>
    <n v="1"/>
    <n v="52"/>
  </r>
  <r>
    <x v="0"/>
    <s v="Informe SIPROJ - Funciones comité de Conciliación"/>
    <n v="8"/>
    <n v="100"/>
    <n v="32"/>
    <n v="140"/>
    <n v="1"/>
    <n v="140"/>
  </r>
  <r>
    <x v="1"/>
    <s v="Acompañamiento Directiva 008 de 2021 (Informe - Consolidación)"/>
    <n v="8"/>
    <n v="20"/>
    <n v="8"/>
    <n v="36"/>
    <n v="2"/>
    <n v="72"/>
  </r>
  <r>
    <x v="2"/>
    <s v="Seguimiento Implementación MIPG"/>
    <n v="4"/>
    <n v="120"/>
    <n v="20"/>
    <n v="144"/>
    <n v="1"/>
    <n v="144"/>
  </r>
  <r>
    <x v="0"/>
    <s v="Evaluación Gestión del Riesgo"/>
    <n v="8"/>
    <n v="100"/>
    <n v="20"/>
    <n v="128"/>
    <n v="1"/>
    <n v="128"/>
  </r>
  <r>
    <x v="0"/>
    <s v="Informe de Gestión ACI (Área Control Interno)"/>
    <n v="0"/>
    <n v="0"/>
    <n v="16"/>
    <n v="16"/>
    <n v="1"/>
    <n v="16"/>
  </r>
  <r>
    <x v="3"/>
    <s v="Autocontrol - Capacitaciones"/>
    <n v="0"/>
    <n v="8"/>
    <n v="0"/>
    <n v="8"/>
    <n v="12"/>
    <n v="96"/>
  </r>
  <r>
    <x v="1"/>
    <s v="Tips, eventos, acompañamientos"/>
    <n v="0"/>
    <n v="8"/>
    <n v="0"/>
    <n v="8"/>
    <n v="12"/>
    <n v="96"/>
  </r>
  <r>
    <x v="3"/>
    <s v="Participación en Actividades de Inducción / Reinducción"/>
    <n v="0"/>
    <n v="8"/>
    <n v="0"/>
    <n v="8"/>
    <n v="4"/>
    <n v="32"/>
  </r>
  <r>
    <x v="3"/>
    <s v="Actividades de control propias del Área de Control Interno:_x000a_"/>
    <n v="0"/>
    <n v="8"/>
    <n v="0.5"/>
    <n v="8.5"/>
    <n v="12"/>
    <n v="102"/>
  </r>
  <r>
    <x v="0"/>
    <s v="Relación Entes Externos de Control - Contraloría Auditoria Regularidad y requerimientos"/>
    <n v="0"/>
    <n v="16"/>
    <n v="0"/>
    <n v="16"/>
    <n v="12"/>
    <n v="192"/>
  </r>
  <r>
    <x v="0"/>
    <s v="Relación Entes Externos de Control - Contraloría Cuenta Mensual"/>
    <n v="0"/>
    <n v="4"/>
    <n v="0"/>
    <n v="4"/>
    <n v="12"/>
    <n v="48"/>
  </r>
  <r>
    <x v="0"/>
    <s v="Relación Entes Externos de Control - Atención requerimientos"/>
    <n v="0"/>
    <n v="16"/>
    <n v="0"/>
    <n v="16"/>
    <n v="12"/>
    <n v="192"/>
  </r>
  <r>
    <x v="0"/>
    <s v="Evaluación Mapa de Aseguramiento Idartes"/>
    <n v="4"/>
    <n v="120"/>
    <n v="4"/>
    <n v="128"/>
    <n v="1"/>
    <n v="128"/>
  </r>
  <r>
    <x v="0"/>
    <s v="Verificar la presentación del Formulario Único de Reporte y Avance de Gestión  - FURAG  "/>
    <n v="4"/>
    <n v="16"/>
    <m/>
    <n v="20"/>
    <n v="1"/>
    <n v="20"/>
  </r>
  <r>
    <x v="0"/>
    <s v="Plan de Mejoramiento Institucional "/>
    <n v="4"/>
    <n v="112"/>
    <n v="96"/>
    <n v="212"/>
    <n v="3"/>
    <n v="636"/>
  </r>
  <r>
    <x v="2"/>
    <s v="Plan de Mejoramiento por procesos "/>
    <n v="8"/>
    <n v="160"/>
    <n v="96"/>
    <n v="264"/>
    <n v="4"/>
    <n v="1056"/>
  </r>
  <r>
    <x v="2"/>
    <s v="Informe de Evaluación a la Gestión Anual por Dependencias "/>
    <n v="8"/>
    <n v="10"/>
    <n v="8"/>
    <n v="26"/>
    <n v="1"/>
    <n v="26"/>
  </r>
  <r>
    <x v="2"/>
    <s v="Cajas menores"/>
    <n v="8"/>
    <n v="128"/>
    <n v="24"/>
    <n v="160"/>
    <n v="1"/>
    <n v="160"/>
  </r>
  <r>
    <x v="1"/>
    <s v="Gestión Documental ACI"/>
    <n v="0"/>
    <n v="16"/>
    <n v="0"/>
    <n v="16"/>
    <n v="12"/>
    <n v="192"/>
  </r>
  <r>
    <x v="0"/>
    <s v="Informe semestral Gestión ACI"/>
    <n v="2"/>
    <n v="36"/>
    <n v="8"/>
    <n v="46"/>
    <n v="2"/>
    <n v="92"/>
  </r>
  <r>
    <x v="4"/>
    <s v="Proceso Direccionamiento Estratégico Institucional"/>
    <n v="24"/>
    <n v="240"/>
    <n v="80"/>
    <n v="344"/>
    <n v="1"/>
    <n v="344"/>
  </r>
  <r>
    <x v="4"/>
    <s v="Proceso Gestión Integral de Espacios Culturales - TJEG"/>
    <n v="24"/>
    <n v="240"/>
    <n v="80"/>
    <n v="344"/>
    <n v="1"/>
    <n v="344"/>
  </r>
  <r>
    <x v="4"/>
    <s v="Proceso Gestión de Circulación de las prácticas artísticas"/>
    <n v="24"/>
    <n v="240"/>
    <n v="80"/>
    <n v="344"/>
    <n v="1"/>
    <n v="344"/>
  </r>
  <r>
    <x v="4"/>
    <s v="Auditoría Proceso Gestión Jurídica (Incluir Gestión Judicial) y  Decreto 371 de 2010 Contratación."/>
    <n v="24"/>
    <n v="240"/>
    <n v="80"/>
    <n v="344"/>
    <n v="1"/>
    <n v="344"/>
  </r>
  <r>
    <x v="4"/>
    <s v="Auditoría Atención al ciudadano y Participación Decreto 371 de 2010 _x000a_Verificar cumplimiento de la Ley 1712 de 2014 de Transparencia."/>
    <n v="24"/>
    <n v="240"/>
    <n v="80"/>
    <n v="344"/>
    <n v="1"/>
    <n v="344"/>
  </r>
  <r>
    <x v="4"/>
    <s v="Proceso Gestión de Tecnologías de la Información- Modelo de Seguridad y Privacidad de la Información."/>
    <n v="24"/>
    <n v="240"/>
    <n v="80"/>
    <n v="344"/>
    <n v="1"/>
    <n v="344"/>
  </r>
  <r>
    <x v="2"/>
    <s v="Seguimiento Metas plan"/>
    <n v="24"/>
    <n v="120"/>
    <n v="80"/>
    <n v="224"/>
    <n v="2"/>
    <n v="448"/>
  </r>
  <r>
    <x v="0"/>
    <s v="Relación Entes Externos de Control - Contraloría Cuenta Anual"/>
    <n v="3"/>
    <n v="48"/>
    <n v="1"/>
    <n v="52"/>
    <n v="1"/>
    <n v="52"/>
  </r>
  <r>
    <x v="0"/>
    <s v="Respuesta Derechos de petición - ACI"/>
    <n v="8"/>
    <n v="40"/>
    <n v="8"/>
    <n v="56"/>
    <n v="10"/>
    <n v="560"/>
  </r>
  <r>
    <x v="0"/>
    <s v="Seguimiento PQRS "/>
    <n v="4"/>
    <n v="40"/>
    <n v="24"/>
    <n v="68"/>
    <n v="2"/>
    <n v="136"/>
  </r>
  <r>
    <x v="1"/>
    <s v="Asistencia Comités y mesas de trabajo"/>
    <n v="1"/>
    <n v="3"/>
    <n v="1"/>
    <n v="5"/>
    <n v="52"/>
    <n v="260"/>
  </r>
  <r>
    <x v="2"/>
    <s v="Seguimiento Plan Anual de Auditoría "/>
    <n v="4"/>
    <n v="16"/>
    <n v="1"/>
    <n v="21"/>
    <n v="4"/>
    <n v="84"/>
  </r>
  <r>
    <x v="0"/>
    <s v="Seguimiento al cumplimiento de las normas de austeridad en el gasto"/>
    <n v="8"/>
    <n v="24"/>
    <n v="8"/>
    <n v="40"/>
    <n v="4"/>
    <n v="160"/>
  </r>
  <r>
    <x v="0"/>
    <s v="Elaboración y modificaciones Plan Anual de Auditoría"/>
    <n v="48"/>
    <n v="0"/>
    <n v="36"/>
    <n v="84"/>
    <n v="1"/>
    <n v="84"/>
  </r>
  <r>
    <x v="2"/>
    <s v="Verificación Talento Humano_x000a_"/>
    <n v="8"/>
    <n v="60"/>
    <n v="24"/>
    <n v="92"/>
    <n v="1"/>
    <n v="92"/>
  </r>
  <r>
    <x v="2"/>
    <s v="Revisión Expedientes "/>
    <n v="2"/>
    <n v="24"/>
    <n v="0"/>
    <n v="26"/>
    <n v="4"/>
    <n v="1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TablaDinámica2" cacheId="6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N20:AQ28" firstHeaderRow="1" firstDataRow="2" firstDataCol="1"/>
  <pivotFields count="9">
    <pivotField showAll="0"/>
    <pivotField axis="axisRow" showAll="0">
      <items count="7">
        <item x="2"/>
        <item x="3"/>
        <item x="4"/>
        <item x="0"/>
        <item x="1"/>
        <item x="5"/>
        <item t="default"/>
      </items>
    </pivotField>
    <pivotField showAll="0"/>
    <pivotField showAll="0"/>
    <pivotField showAll="0"/>
    <pivotField showAll="0"/>
    <pivotField axis="axisCol" showAll="0" sumSubtotal="1">
      <items count="29">
        <item x="7"/>
        <item x="21"/>
        <item x="20"/>
        <item x="8"/>
        <item x="9"/>
        <item x="10"/>
        <item x="12"/>
        <item x="22"/>
        <item x="14"/>
        <item x="25"/>
        <item x="23"/>
        <item x="16"/>
        <item x="2"/>
        <item x="19"/>
        <item x="24"/>
        <item x="26"/>
        <item x="0"/>
        <item x="6"/>
        <item x="13"/>
        <item x="1"/>
        <item x="4"/>
        <item x="5"/>
        <item x="15"/>
        <item x="11"/>
        <item x="3"/>
        <item x="18"/>
        <item x="17"/>
        <item x="27"/>
        <item t="sum"/>
      </items>
    </pivotField>
    <pivotField showAll="0"/>
    <pivotField showAll="0"/>
  </pivotFields>
  <rowFields count="1">
    <field x="1"/>
  </rowFields>
  <rowItems count="7">
    <i>
      <x/>
    </i>
    <i>
      <x v="1"/>
    </i>
    <i>
      <x v="2"/>
    </i>
    <i>
      <x v="3"/>
    </i>
    <i>
      <x v="4"/>
    </i>
    <i>
      <x v="5"/>
    </i>
    <i t="grand">
      <x/>
    </i>
  </rowItems>
  <colFields count="1">
    <field x="6"/>
  </colFields>
  <col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TablaDinámica3" cacheId="6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60:C66" firstHeaderRow="0" firstDataRow="1" firstDataCol="1"/>
  <pivotFields count="8">
    <pivotField axis="axisRow" showAll="0">
      <items count="6">
        <item x="3"/>
        <item x="1"/>
        <item x="4"/>
        <item x="0"/>
        <item x="2"/>
        <item t="default"/>
      </items>
    </pivotField>
    <pivotField showAll="0"/>
    <pivotField showAll="0"/>
    <pivotField showAll="0"/>
    <pivotField showAll="0"/>
    <pivotField showAll="0"/>
    <pivotField dataField="1" showAll="0"/>
    <pivotField dataField="1" showAll="0"/>
  </pivotFields>
  <rowFields count="1">
    <field x="0"/>
  </rowFields>
  <rowItems count="6">
    <i>
      <x/>
    </i>
    <i>
      <x v="1"/>
    </i>
    <i>
      <x v="2"/>
    </i>
    <i>
      <x v="3"/>
    </i>
    <i>
      <x v="4"/>
    </i>
    <i t="grand">
      <x/>
    </i>
  </rowItems>
  <colFields count="1">
    <field x="-2"/>
  </colFields>
  <colItems count="2">
    <i>
      <x/>
    </i>
    <i i="1">
      <x v="1"/>
    </i>
  </colItems>
  <dataFields count="2">
    <dataField name="Suma de Horas x trabajo de auditoría" fld="7" baseField="0" baseItem="0"/>
    <dataField name="Suma de # Informes x año"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 displayName="Tabla1" ref="A12:I53" totalsRowShown="0" headerRowDxfId="30" dataDxfId="28" headerRowBorderDxfId="29" tableBorderDxfId="27" totalsRowBorderDxfId="26">
  <autoFilter ref="A12:I53" xr:uid="{00000000-0009-0000-0100-000002000000}"/>
  <tableColumns count="9">
    <tableColumn id="1" xr3:uid="{00000000-0010-0000-0000-000001000000}" name="No" dataDxfId="25"/>
    <tableColumn id="2" xr3:uid="{00000000-0010-0000-0000-000002000000}" name="TIPO DE TRABAJO DE AUDITORÍA " dataDxfId="24"/>
    <tableColumn id="3" xr3:uid="{00000000-0010-0000-0000-000003000000}" name="Descripción" dataDxfId="23"/>
    <tableColumn id="4" xr3:uid="{00000000-0010-0000-0000-000004000000}" name="Planeación Auditoria/Solicitud de Información" dataDxfId="22"/>
    <tableColumn id="5" xr3:uid="{00000000-0010-0000-0000-000005000000}" name="Ejecución  Auditoria/Análisis de información" dataDxfId="21"/>
    <tableColumn id="6" xr3:uid="{00000000-0010-0000-0000-000006000000}" name="Informe de Auditoria /Seguimiento" dataDxfId="20"/>
    <tableColumn id="7" xr3:uid="{00000000-0010-0000-0000-000007000000}" name="Total horas por trabajo de auditoría" dataDxfId="19"/>
    <tableColumn id="8" xr3:uid="{00000000-0010-0000-0000-000008000000}" name="# Informes x año" dataDxfId="18"/>
    <tableColumn id="9" xr3:uid="{00000000-0010-0000-0000-000009000000}" name="Horas x trabajo de auditoría" dataDxfId="17">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comments" Target="../comments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table" Target="../tables/table1.xml"/><Relationship Id="rId5" Type="http://schemas.openxmlformats.org/officeDocument/2006/relationships/vmlDrawing" Target="../drawings/vmlDrawing2.vm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dartes.gov.co/es/transparencia/planeacion/informes-gestion" TargetMode="External"/><Relationship Id="rId1" Type="http://schemas.openxmlformats.org/officeDocument/2006/relationships/hyperlink" Target="https://www.idartes.gov.co/es/transparencia/informacion-entidad/organigrama"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colombia.workingdays.org/"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N17"/>
  <sheetViews>
    <sheetView workbookViewId="0"/>
  </sheetViews>
  <sheetFormatPr baseColWidth="10" defaultColWidth="11.44140625" defaultRowHeight="14.4" x14ac:dyDescent="0.3"/>
  <cols>
    <col min="1" max="16384" width="11.44140625" style="49"/>
  </cols>
  <sheetData>
    <row r="4" spans="3:14" ht="15" thickBot="1" x14ac:dyDescent="0.35"/>
    <row r="5" spans="3:14" ht="68.25" customHeight="1" thickBot="1" x14ac:dyDescent="0.35">
      <c r="C5" s="325" t="s">
        <v>18</v>
      </c>
      <c r="D5" s="326"/>
      <c r="E5" s="326"/>
      <c r="F5" s="326"/>
      <c r="G5" s="326"/>
      <c r="H5" s="326"/>
      <c r="I5" s="326"/>
      <c r="J5" s="326"/>
      <c r="K5" s="326"/>
      <c r="L5" s="326"/>
      <c r="M5" s="326"/>
      <c r="N5" s="327"/>
    </row>
    <row r="6" spans="3:14" ht="288.75" customHeight="1" thickBot="1" x14ac:dyDescent="0.35">
      <c r="C6" s="322" t="s">
        <v>27</v>
      </c>
      <c r="D6" s="323"/>
      <c r="E6" s="323"/>
      <c r="F6" s="323"/>
      <c r="G6" s="323"/>
      <c r="H6" s="323"/>
      <c r="I6" s="323"/>
      <c r="J6" s="323"/>
      <c r="K6" s="323"/>
      <c r="L6" s="323"/>
      <c r="M6" s="323"/>
      <c r="N6" s="324"/>
    </row>
    <row r="7" spans="3:14" ht="45" customHeight="1" thickBot="1" x14ac:dyDescent="0.35">
      <c r="C7" s="32"/>
      <c r="D7" s="35" t="s">
        <v>28</v>
      </c>
      <c r="E7" s="33"/>
      <c r="F7" s="33"/>
      <c r="G7" s="33"/>
      <c r="H7" s="33"/>
      <c r="I7" s="33"/>
      <c r="J7" s="33"/>
      <c r="K7" s="33"/>
      <c r="L7" s="33"/>
      <c r="M7" s="33"/>
      <c r="N7" s="34"/>
    </row>
    <row r="8" spans="3:14" ht="45" customHeight="1" x14ac:dyDescent="0.3">
      <c r="C8" s="29"/>
      <c r="D8" s="36" t="s">
        <v>58</v>
      </c>
      <c r="E8" s="30"/>
      <c r="F8" s="30"/>
      <c r="G8" s="30"/>
      <c r="H8" s="30"/>
      <c r="I8" s="30"/>
      <c r="J8" s="30"/>
      <c r="K8" s="30"/>
      <c r="L8" s="30"/>
      <c r="M8" s="30"/>
      <c r="N8" s="31"/>
    </row>
    <row r="9" spans="3:14" x14ac:dyDescent="0.3">
      <c r="C9" s="9"/>
      <c r="D9" s="5"/>
      <c r="E9" s="5"/>
      <c r="F9" s="5"/>
      <c r="G9" s="5"/>
      <c r="H9" s="5"/>
      <c r="I9" s="5"/>
      <c r="J9" s="5"/>
      <c r="K9" s="5"/>
      <c r="L9" s="5"/>
      <c r="M9" s="5"/>
      <c r="N9" s="6"/>
    </row>
    <row r="10" spans="3:14" ht="17.399999999999999" x14ac:dyDescent="0.3">
      <c r="C10" s="4"/>
      <c r="D10" s="10" t="s">
        <v>19</v>
      </c>
      <c r="E10" s="5"/>
      <c r="F10" s="5"/>
      <c r="G10" s="5"/>
      <c r="H10" s="5"/>
      <c r="I10" s="5"/>
      <c r="J10" s="5"/>
      <c r="K10" s="5"/>
      <c r="L10" s="5"/>
      <c r="M10" s="5"/>
      <c r="N10" s="6"/>
    </row>
    <row r="11" spans="3:14" ht="15" thickBot="1" x14ac:dyDescent="0.35">
      <c r="C11" s="11"/>
      <c r="D11" s="7"/>
      <c r="E11" s="7"/>
      <c r="F11" s="7"/>
      <c r="G11" s="7"/>
      <c r="H11" s="7"/>
      <c r="I11" s="7"/>
      <c r="J11" s="7"/>
      <c r="K11" s="7"/>
      <c r="L11" s="7"/>
      <c r="M11" s="7"/>
      <c r="N11" s="8"/>
    </row>
    <row r="12" spans="3:14" x14ac:dyDescent="0.3">
      <c r="C12" s="9"/>
      <c r="D12" s="5"/>
      <c r="E12" s="5"/>
      <c r="F12" s="5"/>
      <c r="G12" s="5"/>
      <c r="H12" s="5"/>
      <c r="I12" s="5"/>
      <c r="J12" s="5"/>
      <c r="K12" s="5"/>
      <c r="L12" s="5"/>
      <c r="M12" s="5"/>
      <c r="N12" s="6"/>
    </row>
    <row r="13" spans="3:14" ht="17.399999999999999" x14ac:dyDescent="0.3">
      <c r="C13" s="4"/>
      <c r="D13" s="10" t="s">
        <v>57</v>
      </c>
      <c r="E13" s="5"/>
      <c r="F13" s="5"/>
      <c r="G13" s="5"/>
      <c r="H13" s="5"/>
      <c r="I13" s="5"/>
      <c r="J13" s="5"/>
      <c r="K13" s="5"/>
      <c r="L13" s="5"/>
      <c r="M13" s="5"/>
      <c r="N13" s="6"/>
    </row>
    <row r="14" spans="3:14" ht="15" thickBot="1" x14ac:dyDescent="0.35">
      <c r="C14" s="11"/>
      <c r="D14" s="7"/>
      <c r="E14" s="7"/>
      <c r="F14" s="7"/>
      <c r="G14" s="7"/>
      <c r="H14" s="7"/>
      <c r="I14" s="7"/>
      <c r="J14" s="7"/>
      <c r="K14" s="7"/>
      <c r="L14" s="7"/>
      <c r="M14" s="7"/>
      <c r="N14" s="8"/>
    </row>
    <row r="15" spans="3:14" x14ac:dyDescent="0.3">
      <c r="C15" s="9"/>
      <c r="D15" s="5"/>
      <c r="E15" s="5"/>
      <c r="F15" s="5"/>
      <c r="G15" s="5"/>
      <c r="H15" s="5"/>
      <c r="I15" s="5"/>
      <c r="J15" s="5"/>
      <c r="K15" s="5"/>
      <c r="L15" s="5"/>
      <c r="M15" s="5"/>
      <c r="N15" s="6"/>
    </row>
    <row r="16" spans="3:14" ht="17.399999999999999" x14ac:dyDescent="0.3">
      <c r="C16" s="4"/>
      <c r="D16" s="10" t="s">
        <v>20</v>
      </c>
      <c r="E16" s="5"/>
      <c r="F16" s="5"/>
      <c r="G16" s="5"/>
      <c r="H16" s="5"/>
      <c r="I16" s="5"/>
      <c r="J16" s="5"/>
      <c r="K16" s="5"/>
      <c r="L16" s="5"/>
      <c r="M16" s="5"/>
      <c r="N16" s="6"/>
    </row>
    <row r="17" spans="3:14" ht="15" thickBot="1" x14ac:dyDescent="0.35">
      <c r="C17" s="11"/>
      <c r="D17" s="7"/>
      <c r="E17" s="7"/>
      <c r="F17" s="7"/>
      <c r="G17" s="7"/>
      <c r="H17" s="7"/>
      <c r="I17" s="7"/>
      <c r="J17" s="7"/>
      <c r="K17" s="7"/>
      <c r="L17" s="7"/>
      <c r="M17" s="7"/>
      <c r="N17" s="8"/>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87"/>
  <sheetViews>
    <sheetView topLeftCell="A10" zoomScale="70" zoomScaleNormal="70" workbookViewId="0">
      <selection activeCell="H58" sqref="H58"/>
    </sheetView>
  </sheetViews>
  <sheetFormatPr baseColWidth="10" defaultColWidth="11.44140625" defaultRowHeight="13.8" x14ac:dyDescent="0.25"/>
  <cols>
    <col min="1" max="1" width="23.5546875" style="96" bestFit="1" customWidth="1"/>
    <col min="2" max="2" width="44" style="96" bestFit="1" customWidth="1"/>
    <col min="3" max="3" width="30.6640625" style="96" bestFit="1" customWidth="1"/>
    <col min="4" max="9" width="23.21875" style="96" customWidth="1"/>
    <col min="10" max="10" width="11" style="96" customWidth="1"/>
    <col min="11" max="11" width="12.5546875" style="96" bestFit="1" customWidth="1"/>
    <col min="12" max="13" width="11.44140625" style="96"/>
    <col min="14" max="14" width="23.5546875" style="96" bestFit="1" customWidth="1"/>
    <col min="15" max="15" width="29.77734375" style="96" bestFit="1" customWidth="1"/>
    <col min="16" max="18" width="3.109375" style="96" bestFit="1" customWidth="1"/>
    <col min="19" max="19" width="6" style="96" bestFit="1" customWidth="1"/>
    <col min="20" max="30" width="4.5546875" style="96" bestFit="1" customWidth="1"/>
    <col min="31" max="41" width="6" style="96" bestFit="1" customWidth="1"/>
    <col min="42" max="42" width="10.21875" style="96" bestFit="1" customWidth="1"/>
    <col min="43" max="43" width="16.6640625" style="96" bestFit="1" customWidth="1"/>
    <col min="44" max="16384" width="11.44140625" style="96"/>
  </cols>
  <sheetData>
    <row r="1" spans="1:14" s="5" customFormat="1" ht="116.25" customHeight="1" x14ac:dyDescent="0.3">
      <c r="A1" s="90"/>
      <c r="B1" s="330" t="s">
        <v>367</v>
      </c>
      <c r="C1" s="330"/>
      <c r="D1" s="330"/>
      <c r="E1" s="330"/>
      <c r="F1" s="330"/>
      <c r="G1" s="330"/>
      <c r="H1" s="330"/>
      <c r="I1" s="331"/>
      <c r="J1" s="50"/>
      <c r="K1" s="50"/>
      <c r="L1" s="52"/>
      <c r="M1" s="53"/>
    </row>
    <row r="2" spans="1:14" x14ac:dyDescent="0.25">
      <c r="A2" s="98"/>
      <c r="B2" s="12"/>
      <c r="C2" s="12"/>
      <c r="D2" s="12"/>
      <c r="E2" s="12"/>
      <c r="F2" s="12"/>
      <c r="G2" s="12"/>
      <c r="H2" s="12"/>
      <c r="I2" s="99"/>
    </row>
    <row r="3" spans="1:14" x14ac:dyDescent="0.25">
      <c r="A3" s="98" t="s">
        <v>337</v>
      </c>
      <c r="B3" s="12"/>
      <c r="C3" s="12"/>
      <c r="D3" s="12"/>
      <c r="E3" s="12"/>
      <c r="F3" s="12"/>
      <c r="G3" s="12"/>
      <c r="H3" s="12"/>
      <c r="I3" s="99"/>
    </row>
    <row r="4" spans="1:14" ht="18" x14ac:dyDescent="0.35">
      <c r="A4" s="165" t="s">
        <v>255</v>
      </c>
      <c r="B4" s="12"/>
      <c r="C4" s="12"/>
      <c r="D4" s="12"/>
      <c r="E4" s="12"/>
      <c r="F4" s="12"/>
      <c r="G4" s="12"/>
      <c r="H4" s="12"/>
      <c r="I4" s="99"/>
    </row>
    <row r="5" spans="1:14" ht="18" x14ac:dyDescent="0.35">
      <c r="A5" s="165" t="s">
        <v>254</v>
      </c>
      <c r="B5" s="12"/>
      <c r="C5" s="12"/>
      <c r="D5" s="12"/>
      <c r="E5" s="12"/>
      <c r="F5" s="12"/>
      <c r="G5" s="12"/>
      <c r="H5" s="12"/>
      <c r="I5" s="99"/>
    </row>
    <row r="6" spans="1:14" ht="18" x14ac:dyDescent="0.35">
      <c r="A6" s="165" t="s">
        <v>256</v>
      </c>
      <c r="B6" s="12"/>
      <c r="C6" s="12"/>
      <c r="D6" s="12"/>
      <c r="E6" s="12"/>
      <c r="F6" s="12"/>
      <c r="G6" s="12"/>
      <c r="H6" s="12"/>
      <c r="I6" s="99"/>
    </row>
    <row r="7" spans="1:14" ht="17.399999999999999" x14ac:dyDescent="0.3">
      <c r="A7" s="164"/>
      <c r="B7" s="12"/>
      <c r="C7" s="12"/>
      <c r="D7" s="12"/>
      <c r="E7" s="12"/>
      <c r="F7" s="12"/>
      <c r="G7" s="12"/>
      <c r="H7" s="12"/>
      <c r="I7" s="99"/>
    </row>
    <row r="8" spans="1:14" x14ac:dyDescent="0.25">
      <c r="A8" s="153"/>
      <c r="B8" s="12"/>
      <c r="C8" s="12"/>
      <c r="D8" s="12"/>
      <c r="E8" s="12"/>
      <c r="F8" s="12"/>
      <c r="G8" s="12"/>
      <c r="H8" s="12"/>
      <c r="I8" s="99"/>
    </row>
    <row r="9" spans="1:14" x14ac:dyDescent="0.25">
      <c r="A9" s="446" t="s">
        <v>255</v>
      </c>
      <c r="B9" s="447"/>
      <c r="C9" s="447"/>
      <c r="D9" s="447"/>
      <c r="E9" s="447"/>
      <c r="F9" s="447"/>
      <c r="G9" s="447"/>
      <c r="H9" s="447"/>
      <c r="I9" s="448"/>
    </row>
    <row r="10" spans="1:14" ht="14.4" x14ac:dyDescent="0.3">
      <c r="A10" s="100" t="s">
        <v>104</v>
      </c>
      <c r="B10" s="91" t="s">
        <v>105</v>
      </c>
      <c r="C10" s="91" t="s">
        <v>106</v>
      </c>
      <c r="D10" s="91" t="s">
        <v>107</v>
      </c>
      <c r="E10" s="91" t="s">
        <v>108</v>
      </c>
      <c r="F10" s="91" t="s">
        <v>109</v>
      </c>
      <c r="G10" s="91" t="s">
        <v>110</v>
      </c>
      <c r="H10" s="92" t="s">
        <v>111</v>
      </c>
      <c r="I10" s="101" t="s">
        <v>112</v>
      </c>
    </row>
    <row r="11" spans="1:14" ht="15" x14ac:dyDescent="0.3">
      <c r="A11" s="100"/>
      <c r="B11" s="91"/>
      <c r="C11" s="91"/>
      <c r="D11" s="443" t="s">
        <v>227</v>
      </c>
      <c r="E11" s="444"/>
      <c r="F11" s="445"/>
      <c r="G11" s="91"/>
      <c r="H11" s="92"/>
      <c r="I11" s="101"/>
    </row>
    <row r="12" spans="1:14" ht="56.25" customHeight="1" x14ac:dyDescent="0.25">
      <c r="A12" s="102" t="s">
        <v>12</v>
      </c>
      <c r="B12" s="94" t="s">
        <v>226</v>
      </c>
      <c r="C12" s="93" t="s">
        <v>113</v>
      </c>
      <c r="D12" s="94" t="s">
        <v>338</v>
      </c>
      <c r="E12" s="94" t="s">
        <v>339</v>
      </c>
      <c r="F12" s="94" t="s">
        <v>114</v>
      </c>
      <c r="G12" s="94" t="s">
        <v>230</v>
      </c>
      <c r="H12" s="94" t="s">
        <v>115</v>
      </c>
      <c r="I12" s="103" t="s">
        <v>231</v>
      </c>
      <c r="N12" s="156" t="s">
        <v>261</v>
      </c>
    </row>
    <row r="13" spans="1:14" ht="27.75" customHeight="1" x14ac:dyDescent="0.25">
      <c r="A13" s="206">
        <v>1</v>
      </c>
      <c r="B13" s="205" t="s">
        <v>116</v>
      </c>
      <c r="C13" s="210" t="s">
        <v>368</v>
      </c>
      <c r="D13" s="207">
        <v>8</v>
      </c>
      <c r="E13" s="207">
        <v>120</v>
      </c>
      <c r="F13" s="207">
        <v>20</v>
      </c>
      <c r="G13" s="88">
        <f>SUM(D13:F13)</f>
        <v>148</v>
      </c>
      <c r="H13" s="88">
        <v>2</v>
      </c>
      <c r="I13" s="104">
        <f>+G13*H13</f>
        <v>296</v>
      </c>
      <c r="N13" s="154" t="s">
        <v>116</v>
      </c>
    </row>
    <row r="14" spans="1:14" ht="27.75" customHeight="1" x14ac:dyDescent="0.25">
      <c r="A14" s="206">
        <v>2</v>
      </c>
      <c r="B14" s="205" t="s">
        <v>116</v>
      </c>
      <c r="C14" s="210" t="s">
        <v>442</v>
      </c>
      <c r="D14" s="207">
        <v>4</v>
      </c>
      <c r="E14" s="207">
        <v>80</v>
      </c>
      <c r="F14" s="207">
        <v>20</v>
      </c>
      <c r="G14" s="88">
        <f t="shared" ref="G14:G52" si="0">SUM(D14:F14)</f>
        <v>104</v>
      </c>
      <c r="H14" s="88">
        <v>3</v>
      </c>
      <c r="I14" s="104">
        <f t="shared" ref="I14:I25" si="1">+G14*H14</f>
        <v>312</v>
      </c>
      <c r="N14" s="154" t="s">
        <v>119</v>
      </c>
    </row>
    <row r="15" spans="1:14" ht="27.75" customHeight="1" x14ac:dyDescent="0.25">
      <c r="A15" s="206">
        <v>3</v>
      </c>
      <c r="B15" s="205" t="s">
        <v>116</v>
      </c>
      <c r="C15" s="210" t="s">
        <v>117</v>
      </c>
      <c r="D15" s="207">
        <v>4</v>
      </c>
      <c r="E15" s="207">
        <v>120</v>
      </c>
      <c r="F15" s="207">
        <v>8</v>
      </c>
      <c r="G15" s="88">
        <f t="shared" si="0"/>
        <v>132</v>
      </c>
      <c r="H15" s="88">
        <v>1</v>
      </c>
      <c r="I15" s="104">
        <f t="shared" si="1"/>
        <v>132</v>
      </c>
      <c r="N15" s="154" t="s">
        <v>120</v>
      </c>
    </row>
    <row r="16" spans="1:14" ht="27.75" customHeight="1" x14ac:dyDescent="0.25">
      <c r="A16" s="206">
        <v>4</v>
      </c>
      <c r="B16" s="205" t="s">
        <v>116</v>
      </c>
      <c r="C16" s="210" t="s">
        <v>118</v>
      </c>
      <c r="D16" s="207">
        <v>4</v>
      </c>
      <c r="E16" s="207">
        <v>40</v>
      </c>
      <c r="F16" s="207">
        <v>8</v>
      </c>
      <c r="G16" s="88">
        <f t="shared" si="0"/>
        <v>52</v>
      </c>
      <c r="H16" s="88">
        <v>1</v>
      </c>
      <c r="I16" s="104">
        <f t="shared" si="1"/>
        <v>52</v>
      </c>
      <c r="N16" s="154" t="s">
        <v>262</v>
      </c>
    </row>
    <row r="17" spans="1:43" ht="27.75" customHeight="1" x14ac:dyDescent="0.25">
      <c r="A17" s="206">
        <v>5</v>
      </c>
      <c r="B17" s="205" t="s">
        <v>116</v>
      </c>
      <c r="C17" s="210" t="s">
        <v>451</v>
      </c>
      <c r="D17" s="207">
        <v>8</v>
      </c>
      <c r="E17" s="207">
        <v>100</v>
      </c>
      <c r="F17" s="207">
        <v>32</v>
      </c>
      <c r="G17" s="88">
        <f t="shared" si="0"/>
        <v>140</v>
      </c>
      <c r="H17" s="88">
        <v>1</v>
      </c>
      <c r="I17" s="104">
        <f t="shared" si="1"/>
        <v>140</v>
      </c>
    </row>
    <row r="18" spans="1:43" ht="41.4" x14ac:dyDescent="0.3">
      <c r="A18" s="206">
        <v>6</v>
      </c>
      <c r="B18" s="205" t="s">
        <v>262</v>
      </c>
      <c r="C18" s="210" t="s">
        <v>491</v>
      </c>
      <c r="D18" s="207">
        <v>8</v>
      </c>
      <c r="E18" s="207">
        <v>20</v>
      </c>
      <c r="F18" s="207">
        <v>8</v>
      </c>
      <c r="G18" s="88">
        <f t="shared" si="0"/>
        <v>36</v>
      </c>
      <c r="H18" s="88">
        <v>2</v>
      </c>
      <c r="I18" s="104">
        <f t="shared" si="1"/>
        <v>72</v>
      </c>
      <c r="N18"/>
      <c r="O18"/>
    </row>
    <row r="19" spans="1:43" ht="27.75" customHeight="1" x14ac:dyDescent="0.25">
      <c r="A19" s="206">
        <v>7</v>
      </c>
      <c r="B19" s="205" t="s">
        <v>119</v>
      </c>
      <c r="C19" s="210" t="s">
        <v>325</v>
      </c>
      <c r="D19" s="208">
        <v>4</v>
      </c>
      <c r="E19" s="208">
        <v>120</v>
      </c>
      <c r="F19" s="208">
        <v>20</v>
      </c>
      <c r="G19" s="88">
        <f t="shared" si="0"/>
        <v>144</v>
      </c>
      <c r="H19" s="209">
        <v>1</v>
      </c>
      <c r="I19" s="104">
        <f t="shared" si="1"/>
        <v>144</v>
      </c>
    </row>
    <row r="20" spans="1:43" ht="27.6" x14ac:dyDescent="0.3">
      <c r="A20" s="206">
        <v>8</v>
      </c>
      <c r="B20" s="205" t="s">
        <v>116</v>
      </c>
      <c r="C20" s="210" t="s">
        <v>369</v>
      </c>
      <c r="D20" s="207">
        <v>8</v>
      </c>
      <c r="E20" s="207">
        <v>100</v>
      </c>
      <c r="F20" s="207">
        <v>20</v>
      </c>
      <c r="G20" s="88">
        <f t="shared" si="0"/>
        <v>128</v>
      </c>
      <c r="H20" s="209">
        <v>1</v>
      </c>
      <c r="I20" s="104">
        <f t="shared" si="1"/>
        <v>128</v>
      </c>
      <c r="N20"/>
      <c r="O20" s="227" t="s">
        <v>454</v>
      </c>
      <c r="P20"/>
      <c r="Q20"/>
      <c r="R20"/>
      <c r="S20"/>
      <c r="T20"/>
      <c r="U20"/>
      <c r="V20"/>
      <c r="W20"/>
      <c r="X20"/>
      <c r="Y20"/>
      <c r="Z20"/>
      <c r="AA20"/>
      <c r="AB20"/>
      <c r="AC20"/>
      <c r="AD20"/>
      <c r="AE20"/>
      <c r="AF20"/>
      <c r="AG20"/>
      <c r="AH20"/>
      <c r="AI20"/>
      <c r="AJ20"/>
      <c r="AK20"/>
      <c r="AL20"/>
      <c r="AM20"/>
      <c r="AN20"/>
      <c r="AO20"/>
      <c r="AP20"/>
      <c r="AQ20"/>
    </row>
    <row r="21" spans="1:43" ht="27.6" x14ac:dyDescent="0.3">
      <c r="A21" s="206">
        <v>9</v>
      </c>
      <c r="B21" s="205" t="s">
        <v>116</v>
      </c>
      <c r="C21" s="210" t="s">
        <v>372</v>
      </c>
      <c r="D21" s="208">
        <v>0</v>
      </c>
      <c r="E21" s="208">
        <v>0</v>
      </c>
      <c r="F21" s="208">
        <v>16</v>
      </c>
      <c r="G21" s="88">
        <f t="shared" si="0"/>
        <v>16</v>
      </c>
      <c r="H21" s="89">
        <v>1</v>
      </c>
      <c r="I21" s="104">
        <f t="shared" si="1"/>
        <v>16</v>
      </c>
      <c r="N21" s="227" t="s">
        <v>264</v>
      </c>
      <c r="O21">
        <v>4</v>
      </c>
      <c r="P21">
        <v>5</v>
      </c>
      <c r="Q21">
        <v>6</v>
      </c>
      <c r="R21">
        <v>8</v>
      </c>
      <c r="S21">
        <v>8.5</v>
      </c>
      <c r="T21">
        <v>16</v>
      </c>
      <c r="U21">
        <v>20</v>
      </c>
      <c r="V21">
        <v>21</v>
      </c>
      <c r="W21">
        <v>26</v>
      </c>
      <c r="X21">
        <v>30</v>
      </c>
      <c r="Y21">
        <v>40</v>
      </c>
      <c r="Z21">
        <v>46</v>
      </c>
      <c r="AA21">
        <v>52</v>
      </c>
      <c r="AB21">
        <v>56</v>
      </c>
      <c r="AC21">
        <v>72</v>
      </c>
      <c r="AD21">
        <v>76</v>
      </c>
      <c r="AE21">
        <v>104</v>
      </c>
      <c r="AF21">
        <v>108</v>
      </c>
      <c r="AG21">
        <v>124</v>
      </c>
      <c r="AH21">
        <v>132</v>
      </c>
      <c r="AI21">
        <v>140</v>
      </c>
      <c r="AJ21">
        <v>144</v>
      </c>
      <c r="AK21">
        <v>160</v>
      </c>
      <c r="AL21">
        <v>168</v>
      </c>
      <c r="AM21">
        <v>204</v>
      </c>
      <c r="AN21">
        <v>224</v>
      </c>
      <c r="AO21">
        <v>344</v>
      </c>
      <c r="AP21">
        <v>1572.5</v>
      </c>
      <c r="AQ21" t="s">
        <v>265</v>
      </c>
    </row>
    <row r="22" spans="1:43" ht="27.6" x14ac:dyDescent="0.3">
      <c r="A22" s="206">
        <v>10</v>
      </c>
      <c r="B22" s="205" t="s">
        <v>263</v>
      </c>
      <c r="C22" s="210" t="s">
        <v>326</v>
      </c>
      <c r="D22" s="208">
        <v>0</v>
      </c>
      <c r="E22" s="208">
        <v>8</v>
      </c>
      <c r="F22" s="208">
        <v>0</v>
      </c>
      <c r="G22" s="88">
        <f t="shared" si="0"/>
        <v>8</v>
      </c>
      <c r="H22" s="209">
        <f>4*3</f>
        <v>12</v>
      </c>
      <c r="I22" s="104">
        <f t="shared" si="1"/>
        <v>96</v>
      </c>
      <c r="N22" s="228" t="s">
        <v>263</v>
      </c>
      <c r="O22"/>
      <c r="P22"/>
      <c r="Q22"/>
      <c r="R22"/>
      <c r="S22"/>
      <c r="T22"/>
      <c r="U22"/>
      <c r="V22"/>
      <c r="W22"/>
      <c r="X22"/>
      <c r="Y22"/>
      <c r="Z22"/>
      <c r="AA22"/>
      <c r="AB22"/>
      <c r="AC22"/>
      <c r="AD22"/>
      <c r="AE22"/>
      <c r="AF22"/>
      <c r="AG22"/>
      <c r="AH22"/>
      <c r="AI22"/>
      <c r="AJ22"/>
      <c r="AK22"/>
      <c r="AL22"/>
      <c r="AM22"/>
      <c r="AN22"/>
      <c r="AO22"/>
      <c r="AP22"/>
      <c r="AQ22"/>
    </row>
    <row r="23" spans="1:43" ht="27.6" x14ac:dyDescent="0.3">
      <c r="A23" s="206">
        <v>11</v>
      </c>
      <c r="B23" s="205" t="s">
        <v>262</v>
      </c>
      <c r="C23" s="210" t="s">
        <v>340</v>
      </c>
      <c r="D23" s="208">
        <v>0</v>
      </c>
      <c r="E23" s="208">
        <v>8</v>
      </c>
      <c r="F23" s="208">
        <v>0</v>
      </c>
      <c r="G23" s="88">
        <f t="shared" si="0"/>
        <v>8</v>
      </c>
      <c r="H23" s="209">
        <v>12</v>
      </c>
      <c r="I23" s="104">
        <f t="shared" si="1"/>
        <v>96</v>
      </c>
      <c r="N23" s="228" t="s">
        <v>262</v>
      </c>
      <c r="O23"/>
      <c r="P23"/>
      <c r="Q23"/>
      <c r="R23"/>
      <c r="S23"/>
      <c r="T23"/>
      <c r="U23"/>
      <c r="V23"/>
      <c r="W23"/>
      <c r="X23"/>
      <c r="Y23"/>
      <c r="Z23"/>
      <c r="AA23"/>
      <c r="AB23"/>
      <c r="AC23"/>
      <c r="AD23"/>
      <c r="AE23"/>
      <c r="AF23"/>
      <c r="AG23"/>
      <c r="AH23"/>
      <c r="AI23"/>
      <c r="AJ23"/>
      <c r="AK23"/>
      <c r="AL23"/>
      <c r="AM23"/>
      <c r="AN23"/>
      <c r="AO23"/>
      <c r="AP23"/>
      <c r="AQ23"/>
    </row>
    <row r="24" spans="1:43" ht="27.6" x14ac:dyDescent="0.3">
      <c r="A24" s="206">
        <v>12</v>
      </c>
      <c r="B24" s="205" t="s">
        <v>263</v>
      </c>
      <c r="C24" s="210" t="s">
        <v>327</v>
      </c>
      <c r="D24" s="208">
        <v>0</v>
      </c>
      <c r="E24" s="208">
        <v>8</v>
      </c>
      <c r="F24" s="208">
        <v>0</v>
      </c>
      <c r="G24" s="88">
        <f t="shared" si="0"/>
        <v>8</v>
      </c>
      <c r="H24" s="209">
        <f>1*4</f>
        <v>4</v>
      </c>
      <c r="I24" s="104">
        <f t="shared" si="1"/>
        <v>32</v>
      </c>
      <c r="N24" s="228" t="s">
        <v>120</v>
      </c>
      <c r="O24"/>
      <c r="P24"/>
      <c r="Q24"/>
      <c r="R24"/>
      <c r="S24"/>
      <c r="T24"/>
      <c r="U24"/>
      <c r="V24"/>
      <c r="W24"/>
      <c r="X24"/>
      <c r="Y24"/>
      <c r="Z24"/>
      <c r="AA24"/>
      <c r="AB24"/>
      <c r="AC24"/>
      <c r="AD24"/>
      <c r="AE24"/>
      <c r="AF24"/>
      <c r="AG24"/>
      <c r="AH24"/>
      <c r="AI24"/>
      <c r="AJ24"/>
      <c r="AK24"/>
      <c r="AL24"/>
      <c r="AM24"/>
      <c r="AN24"/>
      <c r="AO24"/>
      <c r="AP24"/>
      <c r="AQ24"/>
    </row>
    <row r="25" spans="1:43" ht="55.2" x14ac:dyDescent="0.3">
      <c r="A25" s="206">
        <v>13</v>
      </c>
      <c r="B25" s="205" t="s">
        <v>263</v>
      </c>
      <c r="C25" s="247" t="s">
        <v>370</v>
      </c>
      <c r="D25" s="208">
        <v>0</v>
      </c>
      <c r="E25" s="208">
        <v>8</v>
      </c>
      <c r="F25" s="208">
        <v>0.5</v>
      </c>
      <c r="G25" s="88">
        <f t="shared" si="0"/>
        <v>8.5</v>
      </c>
      <c r="H25" s="209">
        <v>12</v>
      </c>
      <c r="I25" s="104">
        <f t="shared" si="1"/>
        <v>102</v>
      </c>
      <c r="N25" s="228" t="s">
        <v>116</v>
      </c>
      <c r="O25"/>
      <c r="P25"/>
      <c r="Q25"/>
      <c r="R25"/>
      <c r="S25"/>
      <c r="T25"/>
      <c r="U25"/>
      <c r="V25"/>
      <c r="W25"/>
      <c r="X25"/>
      <c r="Y25"/>
      <c r="Z25"/>
      <c r="AA25"/>
      <c r="AB25"/>
      <c r="AC25"/>
      <c r="AD25"/>
      <c r="AE25"/>
      <c r="AF25"/>
      <c r="AG25"/>
      <c r="AH25"/>
      <c r="AI25"/>
      <c r="AJ25"/>
      <c r="AK25"/>
      <c r="AL25"/>
      <c r="AM25"/>
      <c r="AN25"/>
      <c r="AO25"/>
      <c r="AP25"/>
      <c r="AQ25"/>
    </row>
    <row r="26" spans="1:43" ht="55.2" x14ac:dyDescent="0.3">
      <c r="A26" s="206">
        <v>14</v>
      </c>
      <c r="B26" s="205" t="s">
        <v>116</v>
      </c>
      <c r="C26" s="210" t="s">
        <v>371</v>
      </c>
      <c r="D26" s="208">
        <v>0</v>
      </c>
      <c r="E26" s="208">
        <v>16</v>
      </c>
      <c r="F26" s="208">
        <v>0</v>
      </c>
      <c r="G26" s="88">
        <f t="shared" si="0"/>
        <v>16</v>
      </c>
      <c r="H26" s="209">
        <v>12</v>
      </c>
      <c r="I26" s="155">
        <f t="shared" ref="I26:I47" si="2">+G26*H26</f>
        <v>192</v>
      </c>
      <c r="N26" s="228" t="s">
        <v>119</v>
      </c>
      <c r="O26"/>
      <c r="P26"/>
      <c r="Q26"/>
      <c r="R26"/>
      <c r="S26"/>
      <c r="T26"/>
      <c r="U26"/>
      <c r="V26"/>
      <c r="W26"/>
      <c r="X26"/>
      <c r="Y26"/>
      <c r="Z26"/>
      <c r="AA26"/>
      <c r="AB26"/>
      <c r="AC26"/>
      <c r="AD26"/>
      <c r="AE26"/>
      <c r="AF26"/>
      <c r="AG26"/>
      <c r="AH26"/>
      <c r="AI26"/>
      <c r="AJ26"/>
      <c r="AK26"/>
      <c r="AL26"/>
      <c r="AM26"/>
      <c r="AN26"/>
      <c r="AO26"/>
      <c r="AP26"/>
      <c r="AQ26"/>
    </row>
    <row r="27" spans="1:43" ht="41.4" x14ac:dyDescent="0.3">
      <c r="A27" s="206">
        <v>15</v>
      </c>
      <c r="B27" s="205" t="s">
        <v>116</v>
      </c>
      <c r="C27" s="210" t="s">
        <v>328</v>
      </c>
      <c r="D27" s="208">
        <v>0</v>
      </c>
      <c r="E27" s="208">
        <v>4</v>
      </c>
      <c r="F27" s="208">
        <v>0</v>
      </c>
      <c r="G27" s="88">
        <f t="shared" si="0"/>
        <v>4</v>
      </c>
      <c r="H27" s="209">
        <v>12</v>
      </c>
      <c r="I27" s="155">
        <f t="shared" si="2"/>
        <v>48</v>
      </c>
      <c r="N27" s="228" t="s">
        <v>377</v>
      </c>
      <c r="O27"/>
      <c r="P27"/>
      <c r="Q27"/>
      <c r="R27"/>
      <c r="S27"/>
      <c r="T27"/>
      <c r="U27"/>
      <c r="V27"/>
      <c r="W27"/>
      <c r="X27"/>
      <c r="Y27"/>
      <c r="Z27"/>
      <c r="AA27"/>
      <c r="AB27"/>
      <c r="AC27"/>
      <c r="AD27"/>
      <c r="AE27"/>
      <c r="AF27"/>
      <c r="AG27"/>
      <c r="AH27"/>
      <c r="AI27"/>
      <c r="AJ27"/>
      <c r="AK27"/>
      <c r="AL27"/>
      <c r="AM27"/>
      <c r="AN27"/>
      <c r="AO27"/>
      <c r="AP27"/>
      <c r="AQ27"/>
    </row>
    <row r="28" spans="1:43" ht="41.4" x14ac:dyDescent="0.3">
      <c r="A28" s="206">
        <v>16</v>
      </c>
      <c r="B28" s="205" t="s">
        <v>116</v>
      </c>
      <c r="C28" s="210" t="s">
        <v>373</v>
      </c>
      <c r="D28" s="208">
        <v>0</v>
      </c>
      <c r="E28" s="208">
        <v>16</v>
      </c>
      <c r="F28" s="208">
        <v>0</v>
      </c>
      <c r="G28" s="88">
        <f t="shared" si="0"/>
        <v>16</v>
      </c>
      <c r="H28" s="209">
        <v>12</v>
      </c>
      <c r="I28" s="155">
        <f t="shared" si="2"/>
        <v>192</v>
      </c>
      <c r="N28" s="228" t="s">
        <v>265</v>
      </c>
      <c r="O28"/>
      <c r="P28"/>
      <c r="Q28"/>
      <c r="R28"/>
      <c r="S28"/>
      <c r="T28"/>
      <c r="U28"/>
      <c r="V28"/>
      <c r="W28"/>
      <c r="X28"/>
      <c r="Y28"/>
      <c r="Z28"/>
      <c r="AA28"/>
      <c r="AB28"/>
      <c r="AC28"/>
      <c r="AD28"/>
      <c r="AE28"/>
      <c r="AF28"/>
      <c r="AG28"/>
      <c r="AH28"/>
      <c r="AI28"/>
      <c r="AJ28"/>
      <c r="AK28"/>
      <c r="AL28"/>
      <c r="AM28"/>
      <c r="AN28"/>
      <c r="AO28"/>
      <c r="AP28"/>
      <c r="AQ28"/>
    </row>
    <row r="29" spans="1:43" ht="27.6" x14ac:dyDescent="0.3">
      <c r="A29" s="206">
        <v>17</v>
      </c>
      <c r="B29" s="205" t="s">
        <v>116</v>
      </c>
      <c r="C29" s="210" t="s">
        <v>452</v>
      </c>
      <c r="D29" s="208">
        <v>4</v>
      </c>
      <c r="E29" s="208">
        <v>120</v>
      </c>
      <c r="F29" s="208">
        <v>4</v>
      </c>
      <c r="G29" s="88">
        <f t="shared" si="0"/>
        <v>128</v>
      </c>
      <c r="H29" s="209">
        <v>1</v>
      </c>
      <c r="I29" s="155">
        <f t="shared" si="2"/>
        <v>128</v>
      </c>
      <c r="N29"/>
      <c r="O29"/>
      <c r="P29"/>
    </row>
    <row r="30" spans="1:43" ht="55.2" x14ac:dyDescent="0.3">
      <c r="A30" s="206">
        <v>18</v>
      </c>
      <c r="B30" s="205" t="s">
        <v>116</v>
      </c>
      <c r="C30" s="210" t="s">
        <v>374</v>
      </c>
      <c r="D30" s="208">
        <v>4</v>
      </c>
      <c r="E30" s="208">
        <v>16</v>
      </c>
      <c r="F30" s="208"/>
      <c r="G30" s="88">
        <f t="shared" si="0"/>
        <v>20</v>
      </c>
      <c r="H30" s="209">
        <v>1</v>
      </c>
      <c r="I30" s="155">
        <f t="shared" si="2"/>
        <v>20</v>
      </c>
      <c r="N30"/>
      <c r="O30"/>
      <c r="P30"/>
    </row>
    <row r="31" spans="1:43" ht="27.6" x14ac:dyDescent="0.3">
      <c r="A31" s="206">
        <v>19</v>
      </c>
      <c r="B31" s="205" t="s">
        <v>116</v>
      </c>
      <c r="C31" s="210" t="s">
        <v>329</v>
      </c>
      <c r="D31" s="207">
        <v>4</v>
      </c>
      <c r="E31" s="207">
        <f>28*4</f>
        <v>112</v>
      </c>
      <c r="F31" s="88">
        <v>96</v>
      </c>
      <c r="G31" s="88">
        <f t="shared" si="0"/>
        <v>212</v>
      </c>
      <c r="H31" s="209">
        <v>3</v>
      </c>
      <c r="I31" s="155">
        <f t="shared" si="2"/>
        <v>636</v>
      </c>
      <c r="N31"/>
      <c r="O31"/>
      <c r="P31"/>
    </row>
    <row r="32" spans="1:43" ht="27.6" x14ac:dyDescent="0.3">
      <c r="A32" s="206">
        <v>20</v>
      </c>
      <c r="B32" s="205" t="s">
        <v>119</v>
      </c>
      <c r="C32" s="210" t="s">
        <v>330</v>
      </c>
      <c r="D32" s="207">
        <v>8</v>
      </c>
      <c r="E32" s="207">
        <v>160</v>
      </c>
      <c r="F32" s="88">
        <v>96</v>
      </c>
      <c r="G32" s="88">
        <f t="shared" si="0"/>
        <v>264</v>
      </c>
      <c r="H32" s="209">
        <v>4</v>
      </c>
      <c r="I32" s="155">
        <f t="shared" si="2"/>
        <v>1056</v>
      </c>
      <c r="N32"/>
      <c r="O32"/>
      <c r="P32"/>
    </row>
    <row r="33" spans="1:16" ht="41.4" x14ac:dyDescent="0.3">
      <c r="A33" s="206">
        <v>21</v>
      </c>
      <c r="B33" s="205" t="s">
        <v>119</v>
      </c>
      <c r="C33" s="210" t="s">
        <v>375</v>
      </c>
      <c r="D33" s="207">
        <v>8</v>
      </c>
      <c r="E33" s="207">
        <v>10</v>
      </c>
      <c r="F33" s="207">
        <v>8</v>
      </c>
      <c r="G33" s="88">
        <f t="shared" si="0"/>
        <v>26</v>
      </c>
      <c r="H33" s="209">
        <v>1</v>
      </c>
      <c r="I33" s="155">
        <f t="shared" si="2"/>
        <v>26</v>
      </c>
      <c r="N33"/>
      <c r="O33"/>
      <c r="P33"/>
    </row>
    <row r="34" spans="1:16" ht="14.4" x14ac:dyDescent="0.3">
      <c r="A34" s="206">
        <v>22</v>
      </c>
      <c r="B34" s="205" t="s">
        <v>119</v>
      </c>
      <c r="C34" s="210" t="s">
        <v>492</v>
      </c>
      <c r="D34" s="207">
        <v>8</v>
      </c>
      <c r="E34" s="207">
        <v>128</v>
      </c>
      <c r="F34" s="207">
        <v>24</v>
      </c>
      <c r="G34" s="88">
        <f t="shared" si="0"/>
        <v>160</v>
      </c>
      <c r="H34" s="209">
        <v>1</v>
      </c>
      <c r="I34" s="155">
        <f t="shared" si="2"/>
        <v>160</v>
      </c>
      <c r="N34"/>
      <c r="O34"/>
      <c r="P34"/>
    </row>
    <row r="35" spans="1:16" ht="14.4" x14ac:dyDescent="0.3">
      <c r="A35" s="206">
        <v>23</v>
      </c>
      <c r="B35" s="205" t="s">
        <v>262</v>
      </c>
      <c r="C35" s="210" t="s">
        <v>348</v>
      </c>
      <c r="D35" s="208">
        <v>0</v>
      </c>
      <c r="E35" s="208">
        <v>16</v>
      </c>
      <c r="F35" s="208">
        <v>0</v>
      </c>
      <c r="G35" s="88">
        <f t="shared" si="0"/>
        <v>16</v>
      </c>
      <c r="H35" s="209">
        <v>12</v>
      </c>
      <c r="I35" s="155">
        <f t="shared" si="2"/>
        <v>192</v>
      </c>
      <c r="N35"/>
      <c r="O35"/>
      <c r="P35"/>
    </row>
    <row r="36" spans="1:16" ht="27.6" x14ac:dyDescent="0.3">
      <c r="A36" s="206">
        <v>24</v>
      </c>
      <c r="B36" s="205" t="s">
        <v>116</v>
      </c>
      <c r="C36" s="210" t="s">
        <v>349</v>
      </c>
      <c r="D36" s="207">
        <v>2</v>
      </c>
      <c r="E36" s="207">
        <v>36</v>
      </c>
      <c r="F36" s="207">
        <v>8</v>
      </c>
      <c r="G36" s="88">
        <f t="shared" si="0"/>
        <v>46</v>
      </c>
      <c r="H36" s="209">
        <v>2</v>
      </c>
      <c r="I36" s="155">
        <f t="shared" si="2"/>
        <v>92</v>
      </c>
      <c r="N36"/>
    </row>
    <row r="37" spans="1:16" ht="27.6" x14ac:dyDescent="0.3">
      <c r="A37" s="206">
        <v>25</v>
      </c>
      <c r="B37" s="205" t="s">
        <v>120</v>
      </c>
      <c r="C37" s="296" t="s">
        <v>479</v>
      </c>
      <c r="D37" s="88">
        <v>24</v>
      </c>
      <c r="E37" s="88">
        <f t="shared" ref="E37:E42" si="3">40*6</f>
        <v>240</v>
      </c>
      <c r="F37" s="88">
        <v>80</v>
      </c>
      <c r="G37" s="88">
        <f t="shared" si="0"/>
        <v>344</v>
      </c>
      <c r="H37" s="89">
        <v>1</v>
      </c>
      <c r="I37" s="155">
        <f t="shared" si="2"/>
        <v>344</v>
      </c>
      <c r="N37"/>
    </row>
    <row r="38" spans="1:16" ht="27.6" x14ac:dyDescent="0.3">
      <c r="A38" s="206">
        <v>26</v>
      </c>
      <c r="B38" s="205" t="s">
        <v>120</v>
      </c>
      <c r="C38" s="296" t="s">
        <v>480</v>
      </c>
      <c r="D38" s="88">
        <v>24</v>
      </c>
      <c r="E38" s="88">
        <f t="shared" si="3"/>
        <v>240</v>
      </c>
      <c r="F38" s="88">
        <v>80</v>
      </c>
      <c r="G38" s="88">
        <f t="shared" si="0"/>
        <v>344</v>
      </c>
      <c r="H38" s="89">
        <v>1</v>
      </c>
      <c r="I38" s="155">
        <f t="shared" si="2"/>
        <v>344</v>
      </c>
      <c r="N38"/>
    </row>
    <row r="39" spans="1:16" ht="27.6" x14ac:dyDescent="0.3">
      <c r="A39" s="206">
        <v>27</v>
      </c>
      <c r="B39" s="205" t="s">
        <v>120</v>
      </c>
      <c r="C39" s="296" t="s">
        <v>481</v>
      </c>
      <c r="D39" s="88">
        <v>24</v>
      </c>
      <c r="E39" s="88">
        <f t="shared" si="3"/>
        <v>240</v>
      </c>
      <c r="F39" s="88">
        <v>80</v>
      </c>
      <c r="G39" s="88">
        <f t="shared" si="0"/>
        <v>344</v>
      </c>
      <c r="H39" s="89">
        <v>1</v>
      </c>
      <c r="I39" s="155">
        <f t="shared" si="2"/>
        <v>344</v>
      </c>
      <c r="N39"/>
    </row>
    <row r="40" spans="1:16" ht="55.2" x14ac:dyDescent="0.3">
      <c r="A40" s="206">
        <v>28</v>
      </c>
      <c r="B40" s="205" t="s">
        <v>120</v>
      </c>
      <c r="C40" s="296" t="s">
        <v>482</v>
      </c>
      <c r="D40" s="88">
        <v>24</v>
      </c>
      <c r="E40" s="88">
        <f t="shared" si="3"/>
        <v>240</v>
      </c>
      <c r="F40" s="88">
        <v>80</v>
      </c>
      <c r="G40" s="88">
        <f t="shared" si="0"/>
        <v>344</v>
      </c>
      <c r="H40" s="89">
        <v>1</v>
      </c>
      <c r="I40" s="155">
        <f t="shared" si="2"/>
        <v>344</v>
      </c>
      <c r="N40"/>
    </row>
    <row r="41" spans="1:16" ht="82.8" x14ac:dyDescent="0.3">
      <c r="A41" s="206">
        <v>29</v>
      </c>
      <c r="B41" s="205" t="s">
        <v>120</v>
      </c>
      <c r="C41" s="297" t="s">
        <v>485</v>
      </c>
      <c r="D41" s="88">
        <v>24</v>
      </c>
      <c r="E41" s="88">
        <f t="shared" si="3"/>
        <v>240</v>
      </c>
      <c r="F41" s="88">
        <v>80</v>
      </c>
      <c r="G41" s="88">
        <f>SUM(D41:F41)</f>
        <v>344</v>
      </c>
      <c r="H41" s="89">
        <v>1</v>
      </c>
      <c r="I41" s="155">
        <f>+G41*H41</f>
        <v>344</v>
      </c>
      <c r="N41"/>
    </row>
    <row r="42" spans="1:16" ht="55.2" x14ac:dyDescent="0.3">
      <c r="A42" s="206">
        <v>30</v>
      </c>
      <c r="B42" s="205" t="s">
        <v>120</v>
      </c>
      <c r="C42" s="296" t="s">
        <v>462</v>
      </c>
      <c r="D42" s="88">
        <v>24</v>
      </c>
      <c r="E42" s="88">
        <f t="shared" si="3"/>
        <v>240</v>
      </c>
      <c r="F42" s="88">
        <v>80</v>
      </c>
      <c r="G42" s="88">
        <f>SUM(D42:F42)</f>
        <v>344</v>
      </c>
      <c r="H42" s="89">
        <v>1</v>
      </c>
      <c r="I42" s="155">
        <f>+G42*H42</f>
        <v>344</v>
      </c>
      <c r="N42"/>
    </row>
    <row r="43" spans="1:16" ht="34.5" customHeight="1" x14ac:dyDescent="0.3">
      <c r="A43" s="206">
        <v>31</v>
      </c>
      <c r="B43" s="205" t="s">
        <v>119</v>
      </c>
      <c r="C43" s="210" t="s">
        <v>376</v>
      </c>
      <c r="D43" s="207">
        <v>24</v>
      </c>
      <c r="E43" s="207">
        <v>120</v>
      </c>
      <c r="F43" s="207">
        <v>80</v>
      </c>
      <c r="G43" s="88">
        <f t="shared" si="0"/>
        <v>224</v>
      </c>
      <c r="H43" s="209">
        <f>+'PAA 2025'!C47</f>
        <v>2</v>
      </c>
      <c r="I43" s="155">
        <f t="shared" si="2"/>
        <v>448</v>
      </c>
      <c r="N43"/>
    </row>
    <row r="44" spans="1:16" ht="41.4" x14ac:dyDescent="0.3">
      <c r="A44" s="206">
        <v>32</v>
      </c>
      <c r="B44" s="205" t="s">
        <v>116</v>
      </c>
      <c r="C44" s="210" t="s">
        <v>332</v>
      </c>
      <c r="D44" s="208">
        <v>3</v>
      </c>
      <c r="E44" s="208">
        <v>48</v>
      </c>
      <c r="F44" s="208">
        <v>1</v>
      </c>
      <c r="G44" s="88">
        <f t="shared" si="0"/>
        <v>52</v>
      </c>
      <c r="H44" s="209">
        <v>1</v>
      </c>
      <c r="I44" s="155">
        <f t="shared" si="2"/>
        <v>52</v>
      </c>
      <c r="N44"/>
    </row>
    <row r="45" spans="1:16" ht="27.6" x14ac:dyDescent="0.3">
      <c r="A45" s="206">
        <v>33</v>
      </c>
      <c r="B45" s="205" t="s">
        <v>116</v>
      </c>
      <c r="C45" s="210" t="s">
        <v>350</v>
      </c>
      <c r="D45" s="208">
        <v>8</v>
      </c>
      <c r="E45" s="208">
        <v>40</v>
      </c>
      <c r="F45" s="208">
        <v>8</v>
      </c>
      <c r="G45" s="88">
        <f t="shared" si="0"/>
        <v>56</v>
      </c>
      <c r="H45" s="209">
        <v>10</v>
      </c>
      <c r="I45" s="155">
        <f>+G45*H45</f>
        <v>560</v>
      </c>
      <c r="N45"/>
    </row>
    <row r="46" spans="1:16" ht="14.4" x14ac:dyDescent="0.3">
      <c r="A46" s="206">
        <v>34</v>
      </c>
      <c r="B46" s="87" t="s">
        <v>116</v>
      </c>
      <c r="C46" s="210" t="s">
        <v>333</v>
      </c>
      <c r="D46" s="207">
        <v>4</v>
      </c>
      <c r="E46" s="207">
        <v>40</v>
      </c>
      <c r="F46" s="207">
        <v>24</v>
      </c>
      <c r="G46" s="88">
        <f t="shared" si="0"/>
        <v>68</v>
      </c>
      <c r="H46" s="209">
        <v>2</v>
      </c>
      <c r="I46" s="155">
        <f t="shared" si="2"/>
        <v>136</v>
      </c>
      <c r="N46"/>
    </row>
    <row r="47" spans="1:16" ht="27.6" x14ac:dyDescent="0.3">
      <c r="A47" s="206">
        <v>35</v>
      </c>
      <c r="B47" s="205" t="s">
        <v>262</v>
      </c>
      <c r="C47" s="210" t="s">
        <v>334</v>
      </c>
      <c r="D47" s="208">
        <v>1</v>
      </c>
      <c r="E47" s="208">
        <v>3</v>
      </c>
      <c r="F47" s="208">
        <v>1</v>
      </c>
      <c r="G47" s="88">
        <f t="shared" si="0"/>
        <v>5</v>
      </c>
      <c r="H47" s="209">
        <v>52</v>
      </c>
      <c r="I47" s="155">
        <f t="shared" si="2"/>
        <v>260</v>
      </c>
      <c r="N47"/>
    </row>
    <row r="48" spans="1:16" ht="28.2" x14ac:dyDescent="0.3">
      <c r="A48" s="206">
        <v>36</v>
      </c>
      <c r="B48" s="87" t="s">
        <v>119</v>
      </c>
      <c r="C48" s="211" t="s">
        <v>335</v>
      </c>
      <c r="D48" s="208">
        <v>4</v>
      </c>
      <c r="E48" s="208">
        <v>16</v>
      </c>
      <c r="F48" s="208">
        <v>1</v>
      </c>
      <c r="G48" s="88">
        <f t="shared" si="0"/>
        <v>21</v>
      </c>
      <c r="H48" s="209">
        <v>4</v>
      </c>
      <c r="I48" s="155">
        <f>+G48*H48</f>
        <v>84</v>
      </c>
      <c r="N48"/>
    </row>
    <row r="49" spans="1:14" ht="42" x14ac:dyDescent="0.3">
      <c r="A49" s="206">
        <v>37</v>
      </c>
      <c r="B49" s="87" t="s">
        <v>116</v>
      </c>
      <c r="C49" s="211" t="s">
        <v>336</v>
      </c>
      <c r="D49" s="208">
        <v>8</v>
      </c>
      <c r="E49" s="208">
        <v>24</v>
      </c>
      <c r="F49" s="208">
        <v>8</v>
      </c>
      <c r="G49" s="88">
        <f t="shared" si="0"/>
        <v>40</v>
      </c>
      <c r="H49" s="209">
        <v>4</v>
      </c>
      <c r="I49" s="155">
        <f>+G49*H49</f>
        <v>160</v>
      </c>
      <c r="N49"/>
    </row>
    <row r="50" spans="1:14" ht="28.2" x14ac:dyDescent="0.3">
      <c r="A50" s="206">
        <v>38</v>
      </c>
      <c r="B50" s="87" t="s">
        <v>116</v>
      </c>
      <c r="C50" s="211" t="s">
        <v>493</v>
      </c>
      <c r="D50" s="208">
        <v>48</v>
      </c>
      <c r="E50" s="208">
        <v>0</v>
      </c>
      <c r="F50" s="208">
        <v>36</v>
      </c>
      <c r="G50" s="88">
        <f t="shared" si="0"/>
        <v>84</v>
      </c>
      <c r="H50" s="209">
        <v>1</v>
      </c>
      <c r="I50" s="155">
        <f>+G50*H50</f>
        <v>84</v>
      </c>
      <c r="N50"/>
    </row>
    <row r="51" spans="1:14" ht="27.6" x14ac:dyDescent="0.3">
      <c r="A51" s="206">
        <v>39</v>
      </c>
      <c r="B51" s="205" t="s">
        <v>119</v>
      </c>
      <c r="C51" s="298" t="s">
        <v>453</v>
      </c>
      <c r="D51" s="209">
        <v>8</v>
      </c>
      <c r="E51" s="209">
        <v>60</v>
      </c>
      <c r="F51" s="209">
        <v>24</v>
      </c>
      <c r="G51" s="88">
        <f t="shared" si="0"/>
        <v>92</v>
      </c>
      <c r="H51" s="209">
        <v>1</v>
      </c>
      <c r="I51" s="155">
        <f>+G51*H51</f>
        <v>92</v>
      </c>
      <c r="N51"/>
    </row>
    <row r="52" spans="1:14" ht="43.5" customHeight="1" x14ac:dyDescent="0.3">
      <c r="A52" s="206">
        <v>40</v>
      </c>
      <c r="B52" s="205" t="s">
        <v>119</v>
      </c>
      <c r="C52" s="210" t="s">
        <v>341</v>
      </c>
      <c r="D52" s="208">
        <v>2</v>
      </c>
      <c r="E52" s="208">
        <v>24</v>
      </c>
      <c r="F52" s="208">
        <v>0</v>
      </c>
      <c r="G52" s="88">
        <f t="shared" si="0"/>
        <v>26</v>
      </c>
      <c r="H52" s="209">
        <v>4</v>
      </c>
      <c r="I52" s="155">
        <f>+G52*H52</f>
        <v>104</v>
      </c>
      <c r="N52"/>
    </row>
    <row r="53" spans="1:14" ht="27.75" customHeight="1" thickBot="1" x14ac:dyDescent="0.3">
      <c r="A53" s="105"/>
      <c r="B53" s="106"/>
      <c r="C53" s="106"/>
      <c r="D53" s="107"/>
      <c r="E53" s="107"/>
      <c r="F53" s="108" t="s">
        <v>229</v>
      </c>
      <c r="G53" s="108">
        <f>SUBTOTAL(109,G13:G25)</f>
        <v>932.5</v>
      </c>
      <c r="H53" s="108">
        <f>SUBTOTAL(109,H13:H52)</f>
        <v>201</v>
      </c>
      <c r="I53" s="109">
        <f>SUBTOTAL(109,I13:I52)</f>
        <v>8404</v>
      </c>
    </row>
    <row r="54" spans="1:14" ht="27.75" customHeight="1" x14ac:dyDescent="0.25">
      <c r="D54" s="226"/>
      <c r="E54" s="226"/>
      <c r="F54" s="226"/>
      <c r="G54" s="226"/>
      <c r="H54" s="226"/>
      <c r="I54" s="226"/>
    </row>
    <row r="55" spans="1:14" ht="27.75" customHeight="1" x14ac:dyDescent="0.25"/>
    <row r="56" spans="1:14" ht="27.75" customHeight="1" x14ac:dyDescent="0.25"/>
    <row r="57" spans="1:14" ht="27.75" customHeight="1" x14ac:dyDescent="0.25">
      <c r="A57" s="157" t="s">
        <v>260</v>
      </c>
    </row>
    <row r="58" spans="1:14" ht="27.75" customHeight="1" x14ac:dyDescent="0.25">
      <c r="A58" s="157"/>
    </row>
    <row r="59" spans="1:14" ht="27.75" customHeight="1" x14ac:dyDescent="0.3">
      <c r="A59"/>
      <c r="B59"/>
      <c r="C59"/>
      <c r="D59"/>
      <c r="E59"/>
      <c r="F59"/>
      <c r="G59"/>
      <c r="H59"/>
      <c r="I59"/>
    </row>
    <row r="60" spans="1:14" ht="27.75" customHeight="1" x14ac:dyDescent="0.3">
      <c r="A60" s="227" t="s">
        <v>264</v>
      </c>
      <c r="B60" t="s">
        <v>342</v>
      </c>
      <c r="C60" t="s">
        <v>351</v>
      </c>
      <c r="D60"/>
      <c r="E60"/>
      <c r="F60"/>
      <c r="G60"/>
      <c r="H60"/>
      <c r="I60"/>
    </row>
    <row r="61" spans="1:14" ht="18" customHeight="1" x14ac:dyDescent="0.3">
      <c r="A61" s="228" t="s">
        <v>263</v>
      </c>
      <c r="B61">
        <v>230</v>
      </c>
      <c r="C61">
        <v>28</v>
      </c>
      <c r="D61"/>
      <c r="E61"/>
      <c r="F61"/>
      <c r="G61"/>
      <c r="H61"/>
      <c r="I61"/>
    </row>
    <row r="62" spans="1:14" ht="18" customHeight="1" x14ac:dyDescent="0.3">
      <c r="A62" s="228" t="s">
        <v>262</v>
      </c>
      <c r="B62">
        <v>620</v>
      </c>
      <c r="C62">
        <v>78</v>
      </c>
      <c r="D62"/>
      <c r="E62"/>
      <c r="F62"/>
      <c r="G62"/>
      <c r="H62"/>
      <c r="I62"/>
    </row>
    <row r="63" spans="1:14" ht="18" customHeight="1" x14ac:dyDescent="0.3">
      <c r="A63" s="228" t="s">
        <v>120</v>
      </c>
      <c r="B63">
        <v>2064</v>
      </c>
      <c r="C63">
        <v>6</v>
      </c>
      <c r="D63"/>
      <c r="E63"/>
      <c r="F63"/>
      <c r="G63"/>
      <c r="H63"/>
      <c r="I63"/>
    </row>
    <row r="64" spans="1:14" ht="18" customHeight="1" x14ac:dyDescent="0.3">
      <c r="A64" s="228" t="s">
        <v>116</v>
      </c>
      <c r="B64">
        <v>3376</v>
      </c>
      <c r="C64">
        <v>71</v>
      </c>
      <c r="D64"/>
      <c r="E64"/>
      <c r="F64"/>
      <c r="G64"/>
      <c r="H64"/>
      <c r="I64"/>
    </row>
    <row r="65" spans="1:11" ht="18" customHeight="1" x14ac:dyDescent="0.3">
      <c r="A65" s="228" t="s">
        <v>119</v>
      </c>
      <c r="B65">
        <v>2114</v>
      </c>
      <c r="C65">
        <v>18</v>
      </c>
      <c r="D65"/>
      <c r="E65"/>
      <c r="F65"/>
      <c r="G65"/>
      <c r="H65"/>
      <c r="I65"/>
    </row>
    <row r="66" spans="1:11" ht="14.4" x14ac:dyDescent="0.3">
      <c r="A66" s="228" t="s">
        <v>265</v>
      </c>
      <c r="B66">
        <v>8404</v>
      </c>
      <c r="C66">
        <v>201</v>
      </c>
    </row>
    <row r="67" spans="1:11" ht="18" customHeight="1" x14ac:dyDescent="0.3">
      <c r="A67"/>
      <c r="B67"/>
      <c r="C67"/>
      <c r="K67" s="97"/>
    </row>
    <row r="68" spans="1:11" ht="14.4" x14ac:dyDescent="0.3">
      <c r="A68"/>
      <c r="B68"/>
      <c r="C68"/>
      <c r="K68" s="97"/>
    </row>
    <row r="69" spans="1:11" ht="14.4" x14ac:dyDescent="0.3">
      <c r="A69"/>
      <c r="B69"/>
      <c r="C69"/>
      <c r="K69" s="97"/>
    </row>
    <row r="70" spans="1:11" ht="14.4" x14ac:dyDescent="0.3">
      <c r="A70"/>
      <c r="B70"/>
      <c r="C70"/>
      <c r="K70" s="97"/>
    </row>
    <row r="71" spans="1:11" ht="14.4" x14ac:dyDescent="0.3">
      <c r="A71"/>
      <c r="B71"/>
      <c r="C71"/>
      <c r="J71"/>
      <c r="K71"/>
    </row>
    <row r="72" spans="1:11" ht="14.4" x14ac:dyDescent="0.3">
      <c r="A72"/>
      <c r="B72"/>
      <c r="C72"/>
      <c r="J72"/>
      <c r="K72"/>
    </row>
    <row r="73" spans="1:11" ht="14.4" x14ac:dyDescent="0.3">
      <c r="A73"/>
      <c r="B73"/>
      <c r="C73"/>
      <c r="J73"/>
      <c r="K73"/>
    </row>
    <row r="74" spans="1:11" ht="14.4" x14ac:dyDescent="0.3">
      <c r="A74"/>
      <c r="B74"/>
      <c r="C74"/>
      <c r="J74"/>
      <c r="K74"/>
    </row>
    <row r="75" spans="1:11" ht="14.4" x14ac:dyDescent="0.3">
      <c r="A75"/>
      <c r="B75"/>
      <c r="C75"/>
      <c r="J75"/>
      <c r="K75"/>
    </row>
    <row r="76" spans="1:11" ht="14.4" x14ac:dyDescent="0.3">
      <c r="A76"/>
      <c r="B76"/>
      <c r="C76"/>
      <c r="J76"/>
      <c r="K76"/>
    </row>
    <row r="77" spans="1:11" ht="14.4" x14ac:dyDescent="0.3">
      <c r="A77"/>
      <c r="B77"/>
      <c r="C77"/>
      <c r="J77"/>
      <c r="K77"/>
    </row>
    <row r="78" spans="1:11" ht="14.4" x14ac:dyDescent="0.3">
      <c r="A78"/>
      <c r="B78"/>
    </row>
    <row r="79" spans="1:11" ht="14.4" x14ac:dyDescent="0.3">
      <c r="A79"/>
      <c r="B79"/>
    </row>
    <row r="80" spans="1:11" ht="14.4" x14ac:dyDescent="0.3">
      <c r="A80"/>
      <c r="B80"/>
    </row>
    <row r="81" spans="1:2" ht="14.4" x14ac:dyDescent="0.3">
      <c r="A81"/>
      <c r="B81"/>
    </row>
    <row r="82" spans="1:2" ht="14.4" x14ac:dyDescent="0.3">
      <c r="A82"/>
      <c r="B82"/>
    </row>
    <row r="83" spans="1:2" ht="14.4" x14ac:dyDescent="0.3">
      <c r="A83"/>
      <c r="B83"/>
    </row>
    <row r="84" spans="1:2" ht="14.4" x14ac:dyDescent="0.3">
      <c r="A84"/>
      <c r="B84"/>
    </row>
    <row r="85" spans="1:2" ht="14.4" x14ac:dyDescent="0.3">
      <c r="A85"/>
      <c r="B85"/>
    </row>
    <row r="86" spans="1:2" ht="14.4" x14ac:dyDescent="0.3">
      <c r="A86"/>
      <c r="B86"/>
    </row>
    <row r="87" spans="1:2" ht="14.4" x14ac:dyDescent="0.3">
      <c r="A87"/>
      <c r="B87"/>
    </row>
  </sheetData>
  <mergeCells count="3">
    <mergeCell ref="D11:F11"/>
    <mergeCell ref="B1:I1"/>
    <mergeCell ref="A9:I9"/>
  </mergeCells>
  <dataValidations count="6">
    <dataValidation allowBlank="1" showInputMessage="1" showErrorMessage="1" prompt="Para el cálculo de las horas requeridas para el desarrollo del PAAI, liste todos los informes de ley que debe realizar la OCI, seguimientos y auditorias priorizadas" sqref="C12" xr:uid="{00000000-0002-0000-0900-000000000000}"/>
    <dataValidation allowBlank="1" showInputMessage="1" showErrorMessage="1" prompt="Registre para cada informe a realizar, las horas estimadas en cada fase o etapa (planeación, ejecucion y elaboracion del informe)" sqref="D12:F12" xr:uid="{00000000-0002-0000-0900-000001000000}"/>
    <dataValidation allowBlank="1" showInputMessage="1" showErrorMessage="1" prompt="Registre el numero de informes que se proyectan realizar en la vigencia según la periodicidad" sqref="H12" xr:uid="{00000000-0002-0000-0900-000002000000}"/>
    <dataValidation allowBlank="1" showInputMessage="1" showErrorMessage="1" prompt="En esta columna se determina el numero de horas requeridas para el desarrollo del PAAI" sqref="I12" xr:uid="{00000000-0002-0000-0900-000003000000}"/>
    <dataValidation allowBlank="1" showInputMessage="1" showErrorMessage="1" prompt="Identifique el tipo de trabajo de auditoría a realizar de acuerdo a la priorización realizada" sqref="B12" xr:uid="{00000000-0002-0000-0900-000004000000}"/>
    <dataValidation type="list" allowBlank="1" showInputMessage="1" showErrorMessage="1" sqref="B13:B52" xr:uid="{00000000-0002-0000-0900-000005000000}">
      <formula1>$N$13:$N$16</formula1>
    </dataValidation>
  </dataValidations>
  <hyperlinks>
    <hyperlink ref="A4" location="'1. Horas requeridas PAAI'!A9" display="1.CÁLCULO DE HORAS REQUERIDAS PARA EL PAA" xr:uid="{00000000-0004-0000-0900-000000000000}"/>
    <hyperlink ref="A5" location="'2. Días -horas hábiles x vig'!A1" display="2.CALCULO DIAS -HORAS LABORALES POR AÑO Y POR AUDITOR" xr:uid="{00000000-0004-0000-0900-000001000000}"/>
    <hyperlink ref="A6" location="'3 Horas disponibles E. Auditor'!A30" display="3. RESULTADOS SOBRE LA CAPACIDAD INSTALADA Y REQUERIDA DEL EQUIPO AUDITOR" xr:uid="{00000000-0004-0000-0900-000002000000}"/>
  </hyperlinks>
  <pageMargins left="0.7" right="0.7" top="0.75" bottom="0.75" header="0.3" footer="0.3"/>
  <pageSetup paperSize="9" orientation="portrait" r:id="rId3"/>
  <drawing r:id="rId4"/>
  <legacyDrawing r:id="rId5"/>
  <tableParts count="1">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94"/>
  <sheetViews>
    <sheetView tabSelected="1" topLeftCell="A5" zoomScale="70" zoomScaleNormal="70" workbookViewId="0">
      <selection activeCell="A10" sqref="A10:B10"/>
    </sheetView>
  </sheetViews>
  <sheetFormatPr baseColWidth="10" defaultColWidth="9.109375" defaultRowHeight="13.8" x14ac:dyDescent="0.3"/>
  <cols>
    <col min="1" max="1" width="28.5546875" style="318" customWidth="1"/>
    <col min="2" max="2" width="55" style="318" customWidth="1"/>
    <col min="3" max="3" width="18.6640625" style="261" customWidth="1"/>
    <col min="4" max="4" width="47" style="261" customWidth="1"/>
    <col min="5" max="5" width="27.5546875" style="261" customWidth="1"/>
    <col min="6" max="6" width="21" style="261" customWidth="1"/>
    <col min="7" max="7" width="18.5546875" style="553" customWidth="1"/>
    <col min="8" max="8" width="14" style="318" customWidth="1"/>
    <col min="9" max="13" width="9.33203125" style="318" customWidth="1"/>
    <col min="14" max="14" width="12.21875" style="318" customWidth="1"/>
    <col min="15" max="15" width="17.21875" style="318" customWidth="1"/>
    <col min="16" max="16" width="12.88671875" style="318" customWidth="1"/>
    <col min="17" max="17" width="16.6640625" style="318" customWidth="1"/>
    <col min="18" max="18" width="15.88671875" style="318" customWidth="1"/>
    <col min="19" max="16384" width="9.109375" style="318"/>
  </cols>
  <sheetData>
    <row r="1" spans="1:18" ht="14.4" thickBot="1" x14ac:dyDescent="0.35"/>
    <row r="2" spans="1:18" s="555" customFormat="1" ht="32.25" customHeight="1" thickBot="1" x14ac:dyDescent="0.35">
      <c r="A2" s="554"/>
      <c r="B2" s="454" t="s">
        <v>434</v>
      </c>
      <c r="C2" s="455"/>
      <c r="D2" s="455"/>
      <c r="E2" s="455"/>
      <c r="F2" s="455"/>
      <c r="G2" s="455"/>
      <c r="H2" s="455"/>
      <c r="I2" s="455"/>
      <c r="J2" s="455"/>
      <c r="K2" s="455"/>
      <c r="L2" s="455"/>
      <c r="M2" s="455"/>
      <c r="N2" s="455"/>
      <c r="O2" s="455"/>
      <c r="P2" s="456"/>
      <c r="Q2" s="460" t="s">
        <v>435</v>
      </c>
      <c r="R2" s="461"/>
    </row>
    <row r="3" spans="1:18" s="555" customFormat="1" ht="32.25" customHeight="1" thickBot="1" x14ac:dyDescent="0.35">
      <c r="A3" s="556"/>
      <c r="B3" s="457"/>
      <c r="C3" s="458"/>
      <c r="D3" s="458"/>
      <c r="E3" s="458"/>
      <c r="F3" s="458"/>
      <c r="G3" s="458"/>
      <c r="H3" s="458"/>
      <c r="I3" s="458"/>
      <c r="J3" s="458"/>
      <c r="K3" s="458"/>
      <c r="L3" s="458"/>
      <c r="M3" s="458"/>
      <c r="N3" s="458"/>
      <c r="O3" s="458"/>
      <c r="P3" s="459"/>
      <c r="Q3" s="460" t="s">
        <v>530</v>
      </c>
      <c r="R3" s="461"/>
    </row>
    <row r="4" spans="1:18" s="555" customFormat="1" ht="32.25" customHeight="1" x14ac:dyDescent="0.3">
      <c r="A4" s="556"/>
      <c r="B4" s="462" t="s">
        <v>436</v>
      </c>
      <c r="C4" s="463"/>
      <c r="D4" s="463"/>
      <c r="E4" s="463"/>
      <c r="F4" s="463"/>
      <c r="G4" s="463"/>
      <c r="H4" s="463"/>
      <c r="I4" s="463"/>
      <c r="J4" s="463"/>
      <c r="K4" s="463"/>
      <c r="L4" s="463"/>
      <c r="M4" s="463"/>
      <c r="N4" s="463"/>
      <c r="O4" s="463"/>
      <c r="P4" s="464"/>
      <c r="Q4" s="468" t="s">
        <v>539</v>
      </c>
      <c r="R4" s="469"/>
    </row>
    <row r="5" spans="1:18" s="555" customFormat="1" ht="32.25" customHeight="1" thickBot="1" x14ac:dyDescent="0.35">
      <c r="A5" s="557"/>
      <c r="B5" s="465"/>
      <c r="C5" s="466"/>
      <c r="D5" s="466"/>
      <c r="E5" s="466"/>
      <c r="F5" s="466"/>
      <c r="G5" s="466"/>
      <c r="H5" s="466"/>
      <c r="I5" s="466"/>
      <c r="J5" s="466"/>
      <c r="K5" s="466"/>
      <c r="L5" s="466"/>
      <c r="M5" s="466"/>
      <c r="N5" s="466"/>
      <c r="O5" s="466"/>
      <c r="P5" s="467"/>
      <c r="Q5" s="470"/>
      <c r="R5" s="471"/>
    </row>
    <row r="6" spans="1:18" s="555" customFormat="1" ht="32.25" customHeight="1" x14ac:dyDescent="0.3">
      <c r="A6" s="449" t="s">
        <v>524</v>
      </c>
      <c r="B6" s="450"/>
      <c r="C6" s="450"/>
      <c r="D6" s="450"/>
      <c r="E6" s="450"/>
      <c r="F6" s="450"/>
      <c r="G6" s="450"/>
      <c r="H6" s="450"/>
      <c r="I6" s="450"/>
      <c r="J6" s="450"/>
      <c r="K6" s="450"/>
      <c r="L6" s="450"/>
      <c r="M6" s="450"/>
      <c r="N6" s="450"/>
      <c r="O6" s="450"/>
      <c r="P6" s="450"/>
      <c r="Q6" s="450"/>
      <c r="R6" s="451"/>
    </row>
    <row r="7" spans="1:18" s="560" customFormat="1" ht="35.25" customHeight="1" x14ac:dyDescent="0.3">
      <c r="A7" s="558" t="s">
        <v>378</v>
      </c>
      <c r="B7" s="559"/>
      <c r="C7" s="550" t="s">
        <v>540</v>
      </c>
      <c r="D7" s="551"/>
      <c r="E7" s="551"/>
      <c r="F7" s="551"/>
      <c r="G7" s="551"/>
      <c r="H7" s="551"/>
      <c r="I7" s="551"/>
      <c r="J7" s="551"/>
      <c r="K7" s="552"/>
      <c r="L7" s="452" t="s">
        <v>379</v>
      </c>
      <c r="M7" s="452"/>
      <c r="N7" s="452"/>
      <c r="O7" s="453" t="s">
        <v>541</v>
      </c>
      <c r="P7" s="453"/>
      <c r="Q7" s="453"/>
      <c r="R7" s="453"/>
    </row>
    <row r="8" spans="1:18" s="560" customFormat="1" ht="168.75" customHeight="1" x14ac:dyDescent="0.3">
      <c r="A8" s="478" t="s">
        <v>380</v>
      </c>
      <c r="B8" s="478"/>
      <c r="C8" s="479" t="s">
        <v>496</v>
      </c>
      <c r="D8" s="479"/>
      <c r="E8" s="479"/>
      <c r="F8" s="479"/>
      <c r="G8" s="479"/>
      <c r="H8" s="479"/>
      <c r="I8" s="479"/>
      <c r="J8" s="479"/>
      <c r="K8" s="479"/>
      <c r="L8" s="452" t="s">
        <v>381</v>
      </c>
      <c r="M8" s="452"/>
      <c r="N8" s="452"/>
      <c r="O8" s="489" t="s">
        <v>498</v>
      </c>
      <c r="P8" s="489"/>
      <c r="Q8" s="489"/>
      <c r="R8" s="489"/>
    </row>
    <row r="9" spans="1:18" s="560" customFormat="1" ht="89.25" customHeight="1" x14ac:dyDescent="0.3">
      <c r="A9" s="478" t="s">
        <v>382</v>
      </c>
      <c r="B9" s="478"/>
      <c r="C9" s="479" t="s">
        <v>494</v>
      </c>
      <c r="D9" s="479"/>
      <c r="E9" s="479"/>
      <c r="F9" s="479"/>
      <c r="G9" s="479"/>
      <c r="H9" s="479"/>
      <c r="I9" s="479"/>
      <c r="J9" s="479"/>
      <c r="K9" s="479"/>
      <c r="L9" s="452" t="s">
        <v>383</v>
      </c>
      <c r="M9" s="452"/>
      <c r="N9" s="452"/>
      <c r="O9" s="483" t="s">
        <v>497</v>
      </c>
      <c r="P9" s="484"/>
      <c r="Q9" s="484"/>
      <c r="R9" s="484"/>
    </row>
    <row r="10" spans="1:18" s="560" customFormat="1" ht="177.75" customHeight="1" x14ac:dyDescent="0.3">
      <c r="A10" s="452" t="s">
        <v>384</v>
      </c>
      <c r="B10" s="452"/>
      <c r="C10" s="485" t="s">
        <v>437</v>
      </c>
      <c r="D10" s="485"/>
      <c r="E10" s="485"/>
      <c r="F10" s="485"/>
      <c r="G10" s="485"/>
      <c r="H10" s="485"/>
      <c r="I10" s="485"/>
      <c r="J10" s="485"/>
      <c r="K10" s="485"/>
      <c r="L10" s="486" t="s">
        <v>438</v>
      </c>
      <c r="M10" s="487"/>
      <c r="N10" s="487"/>
      <c r="O10" s="479" t="s">
        <v>495</v>
      </c>
      <c r="P10" s="488"/>
      <c r="Q10" s="488"/>
      <c r="R10" s="488"/>
    </row>
    <row r="11" spans="1:18" s="261" customFormat="1" ht="51.75" customHeight="1" x14ac:dyDescent="0.3">
      <c r="A11" s="547" t="s">
        <v>385</v>
      </c>
      <c r="B11" s="547" t="s">
        <v>127</v>
      </c>
      <c r="C11" s="547" t="s">
        <v>386</v>
      </c>
      <c r="D11" s="547" t="s">
        <v>387</v>
      </c>
      <c r="E11" s="547" t="s">
        <v>388</v>
      </c>
      <c r="F11" s="547" t="s">
        <v>389</v>
      </c>
      <c r="G11" s="547" t="s">
        <v>390</v>
      </c>
      <c r="H11" s="548" t="s">
        <v>171</v>
      </c>
      <c r="I11" s="548" t="s">
        <v>172</v>
      </c>
      <c r="J11" s="548" t="s">
        <v>173</v>
      </c>
      <c r="K11" s="548" t="s">
        <v>174</v>
      </c>
      <c r="L11" s="548" t="s">
        <v>175</v>
      </c>
      <c r="M11" s="548" t="s">
        <v>176</v>
      </c>
      <c r="N11" s="548" t="s">
        <v>177</v>
      </c>
      <c r="O11" s="548" t="s">
        <v>178</v>
      </c>
      <c r="P11" s="548" t="s">
        <v>179</v>
      </c>
      <c r="Q11" s="548" t="s">
        <v>180</v>
      </c>
      <c r="R11" s="549" t="s">
        <v>181</v>
      </c>
    </row>
    <row r="12" spans="1:18" ht="50.25" customHeight="1" x14ac:dyDescent="0.3">
      <c r="A12" s="472" t="s">
        <v>514</v>
      </c>
      <c r="B12" s="473"/>
      <c r="C12" s="248"/>
      <c r="D12" s="248"/>
      <c r="E12" s="248"/>
      <c r="F12" s="248"/>
      <c r="G12" s="248"/>
      <c r="H12" s="248"/>
      <c r="I12" s="248"/>
      <c r="J12" s="248"/>
      <c r="K12" s="248"/>
      <c r="L12" s="248"/>
      <c r="M12" s="248"/>
      <c r="N12" s="248"/>
      <c r="O12" s="248"/>
      <c r="P12" s="248"/>
      <c r="Q12" s="248"/>
      <c r="R12" s="248"/>
    </row>
    <row r="13" spans="1:18" ht="60.75" customHeight="1" x14ac:dyDescent="0.3">
      <c r="A13" s="277">
        <v>1</v>
      </c>
      <c r="B13" s="301" t="s">
        <v>420</v>
      </c>
      <c r="C13" s="250">
        <v>3</v>
      </c>
      <c r="D13" s="270" t="s">
        <v>421</v>
      </c>
      <c r="E13" s="251" t="s">
        <v>499</v>
      </c>
      <c r="F13" s="250" t="s">
        <v>391</v>
      </c>
      <c r="G13" s="252" t="s">
        <v>392</v>
      </c>
      <c r="H13" s="252"/>
      <c r="I13" s="252"/>
      <c r="J13" s="252"/>
      <c r="K13" s="252"/>
      <c r="L13" s="252"/>
      <c r="M13" s="252" t="s">
        <v>392</v>
      </c>
      <c r="N13" s="561"/>
      <c r="O13" s="252"/>
      <c r="P13" s="252"/>
      <c r="Q13" s="252"/>
      <c r="R13" s="252" t="s">
        <v>392</v>
      </c>
    </row>
    <row r="14" spans="1:18" ht="61.5" customHeight="1" x14ac:dyDescent="0.3">
      <c r="A14" s="277">
        <v>2</v>
      </c>
      <c r="B14" s="301" t="s">
        <v>393</v>
      </c>
      <c r="C14" s="250">
        <v>12</v>
      </c>
      <c r="D14" s="269" t="s">
        <v>422</v>
      </c>
      <c r="E14" s="251" t="s">
        <v>499</v>
      </c>
      <c r="F14" s="250" t="s">
        <v>391</v>
      </c>
      <c r="G14" s="252" t="s">
        <v>392</v>
      </c>
      <c r="H14" s="252" t="s">
        <v>392</v>
      </c>
      <c r="I14" s="252" t="s">
        <v>392</v>
      </c>
      <c r="J14" s="252" t="s">
        <v>392</v>
      </c>
      <c r="K14" s="252" t="s">
        <v>392</v>
      </c>
      <c r="L14" s="252" t="s">
        <v>392</v>
      </c>
      <c r="M14" s="252" t="s">
        <v>392</v>
      </c>
      <c r="N14" s="252" t="s">
        <v>392</v>
      </c>
      <c r="O14" s="252" t="s">
        <v>392</v>
      </c>
      <c r="P14" s="252" t="s">
        <v>392</v>
      </c>
      <c r="Q14" s="252" t="s">
        <v>392</v>
      </c>
      <c r="R14" s="252" t="s">
        <v>392</v>
      </c>
    </row>
    <row r="15" spans="1:18" ht="61.5" customHeight="1" x14ac:dyDescent="0.3">
      <c r="A15" s="253" t="s">
        <v>515</v>
      </c>
      <c r="B15" s="253"/>
      <c r="C15" s="253"/>
      <c r="D15" s="254"/>
      <c r="E15" s="253"/>
      <c r="F15" s="253"/>
      <c r="G15" s="248"/>
      <c r="H15" s="248"/>
      <c r="I15" s="248"/>
      <c r="J15" s="248"/>
      <c r="K15" s="248"/>
      <c r="L15" s="248"/>
      <c r="M15" s="248"/>
      <c r="N15" s="248"/>
      <c r="O15" s="248"/>
      <c r="P15" s="248"/>
      <c r="Q15" s="248"/>
      <c r="R15" s="248"/>
    </row>
    <row r="16" spans="1:18" ht="82.8" x14ac:dyDescent="0.3">
      <c r="A16" s="276">
        <v>1</v>
      </c>
      <c r="B16" s="301" t="s">
        <v>423</v>
      </c>
      <c r="C16" s="251">
        <v>12</v>
      </c>
      <c r="D16" s="299" t="s">
        <v>394</v>
      </c>
      <c r="E16" s="251" t="s">
        <v>499</v>
      </c>
      <c r="F16" s="251" t="s">
        <v>398</v>
      </c>
      <c r="G16" s="307" t="s">
        <v>392</v>
      </c>
      <c r="H16" s="307" t="s">
        <v>392</v>
      </c>
      <c r="I16" s="307" t="s">
        <v>392</v>
      </c>
      <c r="J16" s="307" t="s">
        <v>392</v>
      </c>
      <c r="K16" s="307" t="s">
        <v>392</v>
      </c>
      <c r="L16" s="307" t="s">
        <v>392</v>
      </c>
      <c r="M16" s="307" t="s">
        <v>392</v>
      </c>
      <c r="N16" s="307" t="s">
        <v>392</v>
      </c>
      <c r="O16" s="307" t="s">
        <v>392</v>
      </c>
      <c r="P16" s="307" t="s">
        <v>392</v>
      </c>
      <c r="Q16" s="252"/>
      <c r="R16" s="307"/>
    </row>
    <row r="17" spans="1:18" ht="41.25" customHeight="1" x14ac:dyDescent="0.3">
      <c r="A17" s="276">
        <v>2</v>
      </c>
      <c r="B17" s="301" t="s">
        <v>457</v>
      </c>
      <c r="C17" s="251">
        <v>12</v>
      </c>
      <c r="D17" s="300" t="s">
        <v>395</v>
      </c>
      <c r="E17" s="256" t="s">
        <v>396</v>
      </c>
      <c r="F17" s="251" t="s">
        <v>391</v>
      </c>
      <c r="G17" s="252" t="s">
        <v>392</v>
      </c>
      <c r="H17" s="252" t="s">
        <v>392</v>
      </c>
      <c r="I17" s="252" t="s">
        <v>392</v>
      </c>
      <c r="J17" s="252" t="s">
        <v>392</v>
      </c>
      <c r="K17" s="252" t="s">
        <v>392</v>
      </c>
      <c r="L17" s="252" t="s">
        <v>392</v>
      </c>
      <c r="M17" s="252" t="s">
        <v>392</v>
      </c>
      <c r="N17" s="252" t="s">
        <v>392</v>
      </c>
      <c r="O17" s="307" t="s">
        <v>392</v>
      </c>
      <c r="P17" s="307" t="s">
        <v>392</v>
      </c>
      <c r="Q17" s="307" t="s">
        <v>392</v>
      </c>
      <c r="R17" s="307" t="s">
        <v>392</v>
      </c>
    </row>
    <row r="18" spans="1:18" ht="41.25" customHeight="1" x14ac:dyDescent="0.3">
      <c r="A18" s="276">
        <v>3</v>
      </c>
      <c r="B18" s="301" t="s">
        <v>521</v>
      </c>
      <c r="C18" s="251">
        <v>12</v>
      </c>
      <c r="D18" s="300" t="s">
        <v>395</v>
      </c>
      <c r="E18" s="251" t="s">
        <v>535</v>
      </c>
      <c r="F18" s="256" t="s">
        <v>396</v>
      </c>
      <c r="G18" s="251"/>
      <c r="H18" s="252"/>
      <c r="I18" s="252" t="s">
        <v>392</v>
      </c>
      <c r="J18" s="252"/>
      <c r="K18" s="252"/>
      <c r="L18" s="252" t="s">
        <v>392</v>
      </c>
      <c r="M18" s="252"/>
      <c r="N18" s="252"/>
      <c r="O18" s="307" t="s">
        <v>392</v>
      </c>
      <c r="P18" s="307"/>
      <c r="Q18" s="307"/>
      <c r="R18" s="307"/>
    </row>
    <row r="19" spans="1:18" ht="41.25" customHeight="1" x14ac:dyDescent="0.3">
      <c r="A19" s="276">
        <v>4</v>
      </c>
      <c r="B19" s="301" t="s">
        <v>542</v>
      </c>
      <c r="C19" s="251">
        <v>12</v>
      </c>
      <c r="D19" s="300" t="s">
        <v>395</v>
      </c>
      <c r="E19" s="251" t="s">
        <v>512</v>
      </c>
      <c r="F19" s="251" t="s">
        <v>398</v>
      </c>
      <c r="G19" s="252" t="s">
        <v>392</v>
      </c>
      <c r="H19" s="252" t="s">
        <v>392</v>
      </c>
      <c r="I19" s="252" t="s">
        <v>392</v>
      </c>
      <c r="J19" s="252" t="s">
        <v>392</v>
      </c>
      <c r="K19" s="252" t="s">
        <v>392</v>
      </c>
      <c r="L19" s="252" t="s">
        <v>392</v>
      </c>
      <c r="M19" s="252" t="s">
        <v>392</v>
      </c>
      <c r="N19" s="252" t="s">
        <v>392</v>
      </c>
      <c r="O19" s="307" t="s">
        <v>392</v>
      </c>
      <c r="P19" s="307" t="s">
        <v>392</v>
      </c>
      <c r="Q19" s="307" t="s">
        <v>392</v>
      </c>
      <c r="R19" s="307" t="s">
        <v>392</v>
      </c>
    </row>
    <row r="20" spans="1:18" ht="48.75" customHeight="1" x14ac:dyDescent="0.3">
      <c r="A20" s="248" t="s">
        <v>516</v>
      </c>
      <c r="B20" s="248"/>
      <c r="C20" s="248"/>
      <c r="D20" s="248"/>
      <c r="E20" s="248"/>
      <c r="F20" s="248"/>
      <c r="G20" s="248"/>
      <c r="H20" s="248"/>
      <c r="I20" s="248"/>
      <c r="J20" s="248"/>
      <c r="K20" s="248"/>
      <c r="L20" s="248"/>
      <c r="M20" s="248"/>
      <c r="N20" s="248"/>
      <c r="O20" s="248"/>
      <c r="P20" s="248"/>
      <c r="Q20" s="248"/>
      <c r="R20" s="248"/>
    </row>
    <row r="21" spans="1:18" ht="95.25" customHeight="1" x14ac:dyDescent="0.3">
      <c r="A21" s="276">
        <v>1</v>
      </c>
      <c r="B21" s="301" t="s">
        <v>508</v>
      </c>
      <c r="C21" s="256">
        <v>12</v>
      </c>
      <c r="D21" s="300" t="s">
        <v>422</v>
      </c>
      <c r="E21" s="537" t="s">
        <v>543</v>
      </c>
      <c r="F21" s="251" t="s">
        <v>398</v>
      </c>
      <c r="G21" s="252" t="s">
        <v>392</v>
      </c>
      <c r="H21" s="252" t="s">
        <v>392</v>
      </c>
      <c r="I21" s="252" t="s">
        <v>392</v>
      </c>
      <c r="J21" s="252" t="s">
        <v>392</v>
      </c>
      <c r="K21" s="252" t="s">
        <v>392</v>
      </c>
      <c r="L21" s="252" t="s">
        <v>392</v>
      </c>
      <c r="M21" s="252" t="s">
        <v>392</v>
      </c>
      <c r="N21" s="252" t="s">
        <v>392</v>
      </c>
      <c r="O21" s="307" t="s">
        <v>392</v>
      </c>
      <c r="P21" s="307" t="s">
        <v>392</v>
      </c>
      <c r="Q21" s="307" t="s">
        <v>392</v>
      </c>
      <c r="R21" s="307" t="s">
        <v>392</v>
      </c>
    </row>
    <row r="22" spans="1:18" ht="61.5" customHeight="1" x14ac:dyDescent="0.3">
      <c r="A22" s="276">
        <v>2</v>
      </c>
      <c r="B22" s="301" t="s">
        <v>456</v>
      </c>
      <c r="C22" s="256">
        <v>1</v>
      </c>
      <c r="D22" s="270" t="s">
        <v>424</v>
      </c>
      <c r="E22" s="537" t="s">
        <v>509</v>
      </c>
      <c r="F22" s="251" t="s">
        <v>396</v>
      </c>
      <c r="G22" s="249"/>
      <c r="H22" s="251"/>
      <c r="I22" s="251"/>
      <c r="J22" s="252"/>
      <c r="K22" s="252"/>
      <c r="L22" s="251"/>
      <c r="M22" s="251"/>
      <c r="N22" s="251"/>
      <c r="O22" s="252"/>
      <c r="P22" s="251" t="s">
        <v>392</v>
      </c>
      <c r="Q22" s="251" t="s">
        <v>392</v>
      </c>
      <c r="R22" s="251"/>
    </row>
    <row r="23" spans="1:18" ht="61.5" customHeight="1" x14ac:dyDescent="0.3">
      <c r="A23" s="276">
        <v>3</v>
      </c>
      <c r="B23" s="301" t="s">
        <v>455</v>
      </c>
      <c r="C23" s="256">
        <v>1</v>
      </c>
      <c r="D23" s="270" t="s">
        <v>422</v>
      </c>
      <c r="E23" s="537" t="s">
        <v>543</v>
      </c>
      <c r="F23" s="251" t="s">
        <v>391</v>
      </c>
      <c r="G23" s="249"/>
      <c r="H23" s="251"/>
      <c r="I23" s="251"/>
      <c r="J23" s="252"/>
      <c r="K23" s="252"/>
      <c r="L23" s="251"/>
      <c r="M23" s="251"/>
      <c r="N23" s="251" t="s">
        <v>392</v>
      </c>
      <c r="O23" s="252"/>
      <c r="P23" s="251"/>
      <c r="Q23" s="251"/>
      <c r="R23" s="251"/>
    </row>
    <row r="24" spans="1:18" ht="61.5" customHeight="1" x14ac:dyDescent="0.3">
      <c r="A24" s="276">
        <v>4</v>
      </c>
      <c r="B24" s="301" t="s">
        <v>458</v>
      </c>
      <c r="C24" s="256">
        <v>2</v>
      </c>
      <c r="D24" s="270" t="s">
        <v>422</v>
      </c>
      <c r="E24" s="537" t="s">
        <v>544</v>
      </c>
      <c r="F24" s="251" t="s">
        <v>391</v>
      </c>
      <c r="G24" s="249"/>
      <c r="H24" s="251"/>
      <c r="I24" s="251"/>
      <c r="J24" s="252" t="s">
        <v>392</v>
      </c>
      <c r="K24" s="252"/>
      <c r="L24" s="251"/>
      <c r="M24" s="251"/>
      <c r="N24" s="251"/>
      <c r="O24" s="252"/>
      <c r="P24" s="251" t="s">
        <v>392</v>
      </c>
      <c r="Q24" s="251"/>
      <c r="R24" s="251"/>
    </row>
    <row r="25" spans="1:18" ht="59.25" customHeight="1" x14ac:dyDescent="0.3">
      <c r="A25" s="269">
        <v>5</v>
      </c>
      <c r="B25" s="301" t="s">
        <v>486</v>
      </c>
      <c r="C25" s="251">
        <v>1</v>
      </c>
      <c r="D25" s="249" t="s">
        <v>402</v>
      </c>
      <c r="E25" s="537" t="s">
        <v>535</v>
      </c>
      <c r="F25" s="251" t="s">
        <v>396</v>
      </c>
      <c r="G25" s="308"/>
      <c r="H25" s="307" t="s">
        <v>392</v>
      </c>
      <c r="I25" s="307"/>
      <c r="J25" s="308"/>
      <c r="K25" s="309"/>
      <c r="L25" s="307"/>
      <c r="M25" s="308"/>
      <c r="N25" s="308"/>
      <c r="O25" s="308"/>
      <c r="P25" s="307"/>
      <c r="Q25" s="307"/>
      <c r="R25" s="307"/>
    </row>
    <row r="26" spans="1:18" ht="17.399999999999999" x14ac:dyDescent="0.3">
      <c r="A26" s="257" t="s">
        <v>517</v>
      </c>
      <c r="B26" s="258"/>
      <c r="C26" s="258"/>
      <c r="D26" s="259"/>
      <c r="E26" s="258"/>
      <c r="F26" s="258"/>
      <c r="G26" s="248"/>
      <c r="H26" s="248"/>
      <c r="I26" s="248"/>
      <c r="J26" s="248"/>
      <c r="K26" s="248"/>
      <c r="L26" s="248"/>
      <c r="M26" s="248"/>
      <c r="N26" s="248"/>
      <c r="O26" s="248"/>
      <c r="P26" s="248"/>
      <c r="Q26" s="248"/>
      <c r="R26" s="248"/>
    </row>
    <row r="27" spans="1:18" ht="17.399999999999999" x14ac:dyDescent="0.3">
      <c r="A27" s="474" t="s">
        <v>518</v>
      </c>
      <c r="B27" s="475"/>
      <c r="C27" s="258"/>
      <c r="D27" s="321"/>
      <c r="E27" s="258"/>
      <c r="F27" s="258"/>
      <c r="G27" s="248"/>
      <c r="H27" s="248"/>
      <c r="I27" s="248"/>
      <c r="J27" s="248"/>
      <c r="K27" s="248"/>
      <c r="L27" s="248"/>
      <c r="M27" s="248"/>
      <c r="N27" s="248"/>
      <c r="O27" s="248"/>
      <c r="P27" s="248"/>
      <c r="Q27" s="248"/>
      <c r="R27" s="248"/>
    </row>
    <row r="28" spans="1:18" ht="47.25" customHeight="1" x14ac:dyDescent="0.3">
      <c r="A28" s="276">
        <v>1</v>
      </c>
      <c r="B28" s="302" t="s">
        <v>470</v>
      </c>
      <c r="C28" s="545">
        <v>1</v>
      </c>
      <c r="D28" s="546" t="s">
        <v>425</v>
      </c>
      <c r="E28" s="544" t="s">
        <v>396</v>
      </c>
      <c r="F28" s="537" t="s">
        <v>391</v>
      </c>
      <c r="G28" s="538"/>
      <c r="H28" s="538"/>
      <c r="I28" s="539"/>
      <c r="J28" s="540" t="s">
        <v>392</v>
      </c>
      <c r="K28" s="539" t="s">
        <v>392</v>
      </c>
      <c r="L28" s="540" t="s">
        <v>392</v>
      </c>
      <c r="M28" s="539" t="s">
        <v>392</v>
      </c>
      <c r="N28" s="307"/>
      <c r="O28" s="307"/>
      <c r="P28" s="252"/>
      <c r="Q28" s="307"/>
      <c r="R28" s="308"/>
    </row>
    <row r="29" spans="1:18" ht="41.4" x14ac:dyDescent="0.3">
      <c r="A29" s="276">
        <v>2</v>
      </c>
      <c r="B29" s="302" t="s">
        <v>480</v>
      </c>
      <c r="C29" s="545">
        <v>1</v>
      </c>
      <c r="D29" s="546" t="s">
        <v>425</v>
      </c>
      <c r="E29" s="537" t="s">
        <v>509</v>
      </c>
      <c r="F29" s="537" t="s">
        <v>391</v>
      </c>
      <c r="G29" s="538"/>
      <c r="H29" s="538"/>
      <c r="I29" s="540" t="s">
        <v>392</v>
      </c>
      <c r="J29" s="539" t="s">
        <v>392</v>
      </c>
      <c r="K29" s="540" t="s">
        <v>392</v>
      </c>
      <c r="L29" s="539" t="s">
        <v>392</v>
      </c>
      <c r="M29" s="540" t="s">
        <v>392</v>
      </c>
      <c r="N29" s="252"/>
      <c r="O29" s="252"/>
      <c r="P29" s="252"/>
      <c r="Q29" s="252"/>
      <c r="R29" s="308"/>
    </row>
    <row r="30" spans="1:18" ht="70.5" customHeight="1" x14ac:dyDescent="0.3">
      <c r="A30" s="276">
        <v>3</v>
      </c>
      <c r="B30" s="302" t="s">
        <v>481</v>
      </c>
      <c r="C30" s="545">
        <v>1</v>
      </c>
      <c r="D30" s="546" t="s">
        <v>425</v>
      </c>
      <c r="E30" s="537" t="s">
        <v>543</v>
      </c>
      <c r="F30" s="537" t="s">
        <v>391</v>
      </c>
      <c r="G30" s="538"/>
      <c r="H30" s="538"/>
      <c r="I30" s="540" t="s">
        <v>392</v>
      </c>
      <c r="J30" s="539" t="s">
        <v>392</v>
      </c>
      <c r="K30" s="540" t="s">
        <v>392</v>
      </c>
      <c r="L30" s="539" t="s">
        <v>392</v>
      </c>
      <c r="M30" s="540" t="s">
        <v>392</v>
      </c>
      <c r="N30" s="252"/>
      <c r="O30" s="252"/>
      <c r="P30" s="252"/>
      <c r="Q30" s="252"/>
      <c r="R30" s="308"/>
    </row>
    <row r="31" spans="1:18" ht="55.5" customHeight="1" x14ac:dyDescent="0.3">
      <c r="A31" s="276">
        <v>4</v>
      </c>
      <c r="B31" s="303" t="s">
        <v>482</v>
      </c>
      <c r="C31" s="545">
        <v>1</v>
      </c>
      <c r="D31" s="546" t="s">
        <v>483</v>
      </c>
      <c r="E31" s="537" t="s">
        <v>535</v>
      </c>
      <c r="F31" s="537" t="s">
        <v>391</v>
      </c>
      <c r="G31" s="538"/>
      <c r="H31" s="538"/>
      <c r="I31" s="538"/>
      <c r="J31" s="539"/>
      <c r="K31" s="539"/>
      <c r="L31" s="539"/>
      <c r="M31" s="538"/>
      <c r="N31" s="307" t="s">
        <v>392</v>
      </c>
      <c r="O31" s="307" t="s">
        <v>392</v>
      </c>
      <c r="P31" s="307" t="s">
        <v>392</v>
      </c>
      <c r="Q31" s="307" t="s">
        <v>392</v>
      </c>
      <c r="R31" s="308"/>
    </row>
    <row r="32" spans="1:18" ht="55.5" customHeight="1" x14ac:dyDescent="0.3">
      <c r="A32" s="276">
        <v>5</v>
      </c>
      <c r="B32" s="303" t="s">
        <v>485</v>
      </c>
      <c r="C32" s="545">
        <v>1</v>
      </c>
      <c r="D32" s="546" t="s">
        <v>484</v>
      </c>
      <c r="E32" s="537" t="s">
        <v>509</v>
      </c>
      <c r="F32" s="537" t="s">
        <v>535</v>
      </c>
      <c r="G32" s="541"/>
      <c r="H32" s="539"/>
      <c r="I32" s="539"/>
      <c r="J32" s="539"/>
      <c r="K32" s="539"/>
      <c r="L32" s="540"/>
      <c r="M32" s="540" t="s">
        <v>392</v>
      </c>
      <c r="N32" s="307" t="s">
        <v>392</v>
      </c>
      <c r="O32" s="252" t="s">
        <v>392</v>
      </c>
      <c r="P32" s="307" t="s">
        <v>392</v>
      </c>
      <c r="Q32" s="252"/>
      <c r="R32" s="310"/>
    </row>
    <row r="33" spans="1:18" ht="55.5" customHeight="1" x14ac:dyDescent="0.3">
      <c r="A33" s="276">
        <v>6</v>
      </c>
      <c r="B33" s="302" t="s">
        <v>462</v>
      </c>
      <c r="C33" s="545">
        <v>1</v>
      </c>
      <c r="D33" s="546" t="s">
        <v>425</v>
      </c>
      <c r="E33" s="537" t="s">
        <v>536</v>
      </c>
      <c r="F33" s="537" t="s">
        <v>391</v>
      </c>
      <c r="G33" s="541"/>
      <c r="H33" s="541"/>
      <c r="I33" s="541"/>
      <c r="J33" s="540"/>
      <c r="K33" s="540"/>
      <c r="L33" s="540"/>
      <c r="M33" s="540"/>
      <c r="N33" s="252"/>
      <c r="O33" s="252" t="s">
        <v>392</v>
      </c>
      <c r="P33" s="252" t="s">
        <v>392</v>
      </c>
      <c r="Q33" s="252" t="s">
        <v>392</v>
      </c>
      <c r="R33" s="310"/>
    </row>
    <row r="34" spans="1:18" ht="47.25" customHeight="1" x14ac:dyDescent="0.3">
      <c r="A34" s="480" t="s">
        <v>519</v>
      </c>
      <c r="B34" s="481"/>
      <c r="C34" s="481"/>
      <c r="D34" s="481"/>
      <c r="E34" s="481"/>
      <c r="F34" s="481"/>
      <c r="G34" s="481"/>
      <c r="H34" s="481"/>
      <c r="I34" s="481"/>
      <c r="J34" s="481"/>
      <c r="K34" s="481"/>
      <c r="L34" s="481"/>
      <c r="M34" s="481"/>
      <c r="N34" s="481"/>
      <c r="O34" s="481"/>
      <c r="P34" s="481"/>
      <c r="Q34" s="481"/>
      <c r="R34" s="482"/>
    </row>
    <row r="35" spans="1:18" ht="43.5" customHeight="1" x14ac:dyDescent="0.3">
      <c r="A35" s="269">
        <v>1</v>
      </c>
      <c r="B35" s="301" t="s">
        <v>513</v>
      </c>
      <c r="C35" s="537">
        <v>1</v>
      </c>
      <c r="D35" s="249" t="s">
        <v>460</v>
      </c>
      <c r="E35" s="251" t="s">
        <v>499</v>
      </c>
      <c r="F35" s="251" t="s">
        <v>509</v>
      </c>
      <c r="G35" s="256"/>
      <c r="H35" s="256"/>
      <c r="I35" s="256"/>
      <c r="J35" s="256"/>
      <c r="K35" s="256"/>
      <c r="L35" s="311"/>
      <c r="M35" s="256"/>
      <c r="N35" s="256"/>
      <c r="O35" s="256"/>
      <c r="P35" s="256"/>
      <c r="Q35" s="256" t="s">
        <v>392</v>
      </c>
      <c r="R35" s="256" t="s">
        <v>392</v>
      </c>
    </row>
    <row r="36" spans="1:18" ht="44.25" customHeight="1" x14ac:dyDescent="0.3">
      <c r="A36" s="269">
        <v>2</v>
      </c>
      <c r="B36" s="301" t="s">
        <v>443</v>
      </c>
      <c r="C36" s="251">
        <v>1</v>
      </c>
      <c r="D36" s="249" t="s">
        <v>399</v>
      </c>
      <c r="E36" s="251" t="s">
        <v>499</v>
      </c>
      <c r="F36" s="251" t="s">
        <v>398</v>
      </c>
      <c r="G36" s="300"/>
      <c r="H36" s="300"/>
      <c r="I36" s="256"/>
      <c r="J36" s="256"/>
      <c r="K36" s="256"/>
      <c r="L36" s="309" t="s">
        <v>392</v>
      </c>
      <c r="M36" s="307" t="s">
        <v>392</v>
      </c>
      <c r="N36" s="307"/>
      <c r="O36" s="307"/>
      <c r="P36" s="307"/>
      <c r="Q36" s="307"/>
      <c r="R36" s="307"/>
    </row>
    <row r="37" spans="1:18" ht="57" customHeight="1" x14ac:dyDescent="0.3">
      <c r="A37" s="269">
        <v>3</v>
      </c>
      <c r="B37" s="301" t="s">
        <v>444</v>
      </c>
      <c r="C37" s="251">
        <v>1</v>
      </c>
      <c r="D37" s="249" t="s">
        <v>526</v>
      </c>
      <c r="E37" s="261" t="s">
        <v>397</v>
      </c>
      <c r="F37" s="251" t="s">
        <v>525</v>
      </c>
      <c r="G37" s="309" t="s">
        <v>392</v>
      </c>
      <c r="H37" s="251"/>
      <c r="I37" s="308"/>
      <c r="J37" s="308"/>
      <c r="K37" s="308"/>
      <c r="L37" s="312"/>
      <c r="M37" s="308"/>
      <c r="N37" s="307"/>
      <c r="O37" s="307"/>
      <c r="P37" s="307"/>
      <c r="Q37" s="307"/>
      <c r="R37" s="307"/>
    </row>
    <row r="38" spans="1:18" ht="97.5" customHeight="1" x14ac:dyDescent="0.3">
      <c r="A38" s="269">
        <v>4</v>
      </c>
      <c r="B38" s="301" t="s">
        <v>445</v>
      </c>
      <c r="C38" s="251">
        <v>1</v>
      </c>
      <c r="D38" s="249" t="s">
        <v>527</v>
      </c>
      <c r="E38" s="251" t="s">
        <v>509</v>
      </c>
      <c r="F38" s="251" t="s">
        <v>396</v>
      </c>
      <c r="G38" s="251" t="s">
        <v>392</v>
      </c>
      <c r="H38" s="251" t="s">
        <v>392</v>
      </c>
      <c r="I38" s="313"/>
      <c r="J38" s="313"/>
      <c r="K38" s="313"/>
      <c r="L38" s="314"/>
      <c r="M38" s="313"/>
      <c r="N38" s="279"/>
      <c r="O38" s="279"/>
      <c r="P38" s="279"/>
      <c r="Q38" s="279"/>
      <c r="R38" s="279"/>
    </row>
    <row r="39" spans="1:18" ht="105.75" customHeight="1" x14ac:dyDescent="0.3">
      <c r="A39" s="269">
        <v>5</v>
      </c>
      <c r="B39" s="301" t="s">
        <v>522</v>
      </c>
      <c r="C39" s="251">
        <v>3</v>
      </c>
      <c r="D39" s="562" t="s">
        <v>426</v>
      </c>
      <c r="E39" s="251" t="s">
        <v>544</v>
      </c>
      <c r="F39" s="251" t="s">
        <v>391</v>
      </c>
      <c r="G39" s="251" t="s">
        <v>392</v>
      </c>
      <c r="H39" s="307"/>
      <c r="I39" s="307"/>
      <c r="J39" s="307"/>
      <c r="K39" s="309" t="s">
        <v>392</v>
      </c>
      <c r="L39" s="309"/>
      <c r="M39" s="307"/>
      <c r="N39" s="307"/>
      <c r="O39" s="307" t="s">
        <v>392</v>
      </c>
      <c r="P39" s="308"/>
      <c r="Q39" s="308"/>
      <c r="R39" s="308"/>
    </row>
    <row r="40" spans="1:18" ht="47.25" customHeight="1" x14ac:dyDescent="0.3">
      <c r="A40" s="269">
        <v>6</v>
      </c>
      <c r="B40" s="301" t="s">
        <v>446</v>
      </c>
      <c r="C40" s="251">
        <v>2</v>
      </c>
      <c r="D40" s="249" t="s">
        <v>400</v>
      </c>
      <c r="E40" s="251" t="s">
        <v>535</v>
      </c>
      <c r="F40" s="251" t="s">
        <v>391</v>
      </c>
      <c r="G40" s="309"/>
      <c r="I40" s="309" t="s">
        <v>392</v>
      </c>
      <c r="J40" s="309"/>
      <c r="K40" s="309"/>
      <c r="L40" s="309"/>
      <c r="M40" s="309"/>
      <c r="N40" s="309" t="s">
        <v>392</v>
      </c>
      <c r="O40" s="309"/>
      <c r="P40" s="309"/>
      <c r="Q40" s="309"/>
      <c r="R40" s="309"/>
    </row>
    <row r="41" spans="1:18" ht="77.25" customHeight="1" x14ac:dyDescent="0.3">
      <c r="A41" s="269">
        <v>7</v>
      </c>
      <c r="B41" s="301" t="s">
        <v>447</v>
      </c>
      <c r="C41" s="251">
        <v>2</v>
      </c>
      <c r="D41" s="249" t="s">
        <v>427</v>
      </c>
      <c r="E41" s="251" t="s">
        <v>509</v>
      </c>
      <c r="F41" s="251" t="s">
        <v>398</v>
      </c>
      <c r="G41" s="309" t="s">
        <v>392</v>
      </c>
      <c r="H41" s="309"/>
      <c r="I41" s="309"/>
      <c r="J41" s="309"/>
      <c r="K41" s="309"/>
      <c r="L41" s="309" t="s">
        <v>392</v>
      </c>
      <c r="M41" s="309" t="s">
        <v>392</v>
      </c>
      <c r="N41" s="307"/>
      <c r="O41" s="307"/>
      <c r="P41" s="308"/>
      <c r="Q41" s="308"/>
      <c r="R41" s="309" t="s">
        <v>392</v>
      </c>
    </row>
    <row r="42" spans="1:18" ht="58.5" customHeight="1" x14ac:dyDescent="0.3">
      <c r="A42" s="269">
        <v>8</v>
      </c>
      <c r="B42" s="301" t="s">
        <v>401</v>
      </c>
      <c r="C42" s="251">
        <v>2</v>
      </c>
      <c r="D42" s="249" t="s">
        <v>428</v>
      </c>
      <c r="E42" s="251" t="s">
        <v>499</v>
      </c>
      <c r="F42" s="251" t="s">
        <v>509</v>
      </c>
      <c r="G42" s="251" t="s">
        <v>392</v>
      </c>
      <c r="H42" s="309"/>
      <c r="I42" s="309"/>
      <c r="J42" s="309"/>
      <c r="K42" s="309"/>
      <c r="L42" s="309"/>
      <c r="M42" s="309" t="s">
        <v>392</v>
      </c>
      <c r="N42" s="307"/>
      <c r="O42" s="307"/>
      <c r="P42" s="308"/>
      <c r="Q42" s="308"/>
      <c r="R42" s="307"/>
    </row>
    <row r="43" spans="1:18" ht="114" customHeight="1" x14ac:dyDescent="0.3">
      <c r="A43" s="269">
        <v>9</v>
      </c>
      <c r="B43" s="301" t="s">
        <v>463</v>
      </c>
      <c r="C43" s="251">
        <v>1</v>
      </c>
      <c r="D43" s="249" t="s">
        <v>461</v>
      </c>
      <c r="E43" s="256" t="s">
        <v>396</v>
      </c>
      <c r="F43" s="251" t="s">
        <v>499</v>
      </c>
      <c r="G43" s="251" t="s">
        <v>392</v>
      </c>
      <c r="H43" s="251" t="s">
        <v>392</v>
      </c>
      <c r="I43" s="308"/>
      <c r="J43" s="308"/>
      <c r="K43" s="308"/>
      <c r="L43" s="312"/>
      <c r="M43" s="308"/>
      <c r="N43" s="308"/>
      <c r="O43" s="308"/>
      <c r="P43" s="308"/>
      <c r="Q43" s="308"/>
      <c r="R43" s="308"/>
    </row>
    <row r="44" spans="1:18" ht="44.25" customHeight="1" x14ac:dyDescent="0.3">
      <c r="A44" s="269">
        <v>10</v>
      </c>
      <c r="B44" s="301" t="s">
        <v>448</v>
      </c>
      <c r="C44" s="251">
        <v>4</v>
      </c>
      <c r="D44" s="249" t="s">
        <v>528</v>
      </c>
      <c r="E44" s="256" t="s">
        <v>396</v>
      </c>
      <c r="F44" s="251" t="s">
        <v>391</v>
      </c>
      <c r="G44" s="251" t="s">
        <v>392</v>
      </c>
      <c r="H44" s="251" t="s">
        <v>392</v>
      </c>
      <c r="I44" s="307"/>
      <c r="J44" s="307" t="s">
        <v>392</v>
      </c>
      <c r="K44" s="307"/>
      <c r="L44" s="309"/>
      <c r="M44" s="307" t="s">
        <v>392</v>
      </c>
      <c r="N44" s="307"/>
      <c r="O44" s="307"/>
      <c r="P44" s="307" t="s">
        <v>392</v>
      </c>
      <c r="Q44" s="307"/>
      <c r="R44" s="308"/>
    </row>
    <row r="45" spans="1:18" ht="104.25" customHeight="1" x14ac:dyDescent="0.3">
      <c r="A45" s="269">
        <v>11</v>
      </c>
      <c r="B45" s="301" t="s">
        <v>510</v>
      </c>
      <c r="C45" s="251">
        <v>1</v>
      </c>
      <c r="D45" s="249" t="s">
        <v>464</v>
      </c>
      <c r="E45" s="251" t="s">
        <v>397</v>
      </c>
      <c r="F45" s="251" t="s">
        <v>391</v>
      </c>
      <c r="G45" s="251"/>
      <c r="H45" s="251" t="s">
        <v>392</v>
      </c>
      <c r="I45" s="251"/>
      <c r="J45" s="308"/>
      <c r="K45" s="307"/>
      <c r="L45" s="312"/>
      <c r="M45" s="308"/>
      <c r="N45" s="308"/>
      <c r="O45" s="308"/>
      <c r="P45" s="308"/>
      <c r="Q45" s="307"/>
      <c r="R45" s="308"/>
    </row>
    <row r="46" spans="1:18" ht="166.5" customHeight="1" x14ac:dyDescent="0.3">
      <c r="A46" s="269">
        <v>12</v>
      </c>
      <c r="B46" s="301" t="s">
        <v>511</v>
      </c>
      <c r="C46" s="251">
        <v>1</v>
      </c>
      <c r="D46" s="249" t="s">
        <v>529</v>
      </c>
      <c r="E46" s="251" t="s">
        <v>535</v>
      </c>
      <c r="F46" s="251" t="s">
        <v>391</v>
      </c>
      <c r="G46" s="308"/>
      <c r="H46" s="308"/>
      <c r="I46" s="308"/>
      <c r="J46" s="308"/>
      <c r="K46" s="309" t="s">
        <v>392</v>
      </c>
      <c r="L46" s="307" t="s">
        <v>392</v>
      </c>
      <c r="M46" s="307"/>
      <c r="N46" s="307"/>
      <c r="O46" s="307"/>
      <c r="P46" s="307"/>
      <c r="Q46" s="307"/>
      <c r="R46" s="307"/>
    </row>
    <row r="47" spans="1:18" ht="33" customHeight="1" x14ac:dyDescent="0.3">
      <c r="A47" s="269">
        <v>13</v>
      </c>
      <c r="B47" s="301" t="s">
        <v>449</v>
      </c>
      <c r="C47" s="251">
        <v>2</v>
      </c>
      <c r="D47" s="249" t="s">
        <v>429</v>
      </c>
      <c r="E47" s="251" t="s">
        <v>509</v>
      </c>
      <c r="F47" s="537" t="s">
        <v>391</v>
      </c>
      <c r="G47" s="538"/>
      <c r="H47" s="538"/>
      <c r="I47" s="539"/>
      <c r="J47" s="539" t="s">
        <v>392</v>
      </c>
      <c r="K47" s="539" t="s">
        <v>392</v>
      </c>
      <c r="L47" s="540" t="s">
        <v>392</v>
      </c>
      <c r="M47" s="539"/>
      <c r="N47" s="539"/>
      <c r="O47" s="538"/>
      <c r="P47" s="539" t="s">
        <v>392</v>
      </c>
      <c r="Q47" s="539" t="s">
        <v>392</v>
      </c>
      <c r="R47" s="539"/>
    </row>
    <row r="48" spans="1:18" ht="48.75" customHeight="1" x14ac:dyDescent="0.3">
      <c r="A48" s="269">
        <v>14</v>
      </c>
      <c r="B48" s="301" t="s">
        <v>450</v>
      </c>
      <c r="C48" s="251">
        <v>2</v>
      </c>
      <c r="D48" s="249" t="s">
        <v>465</v>
      </c>
      <c r="E48" s="256" t="s">
        <v>396</v>
      </c>
      <c r="F48" s="537" t="s">
        <v>391</v>
      </c>
      <c r="G48" s="537"/>
      <c r="H48" s="537"/>
      <c r="I48" s="538"/>
      <c r="J48" s="538"/>
      <c r="K48" s="539" t="s">
        <v>392</v>
      </c>
      <c r="L48" s="540"/>
      <c r="M48" s="541"/>
      <c r="N48" s="539"/>
      <c r="O48" s="540" t="s">
        <v>392</v>
      </c>
      <c r="P48" s="539"/>
      <c r="Q48" s="538"/>
      <c r="R48" s="538"/>
    </row>
    <row r="49" spans="1:29" ht="42" customHeight="1" x14ac:dyDescent="0.3">
      <c r="A49" s="269">
        <v>15</v>
      </c>
      <c r="B49" s="301" t="s">
        <v>466</v>
      </c>
      <c r="C49" s="255">
        <v>1</v>
      </c>
      <c r="D49" s="563" t="s">
        <v>430</v>
      </c>
      <c r="E49" s="251" t="s">
        <v>509</v>
      </c>
      <c r="F49" s="542" t="s">
        <v>391</v>
      </c>
      <c r="G49" s="542"/>
      <c r="H49" s="542"/>
      <c r="I49" s="542" t="s">
        <v>392</v>
      </c>
      <c r="J49" s="540"/>
      <c r="K49" s="541"/>
      <c r="L49" s="541"/>
      <c r="M49" s="540"/>
      <c r="N49" s="540"/>
      <c r="O49" s="541"/>
      <c r="P49" s="540"/>
      <c r="Q49" s="541"/>
      <c r="R49" s="541"/>
    </row>
    <row r="50" spans="1:29" ht="56.25" customHeight="1" x14ac:dyDescent="0.3">
      <c r="A50" s="269">
        <v>16</v>
      </c>
      <c r="B50" s="301" t="s">
        <v>488</v>
      </c>
      <c r="C50" s="255">
        <v>1</v>
      </c>
      <c r="D50" s="563" t="s">
        <v>459</v>
      </c>
      <c r="E50" s="251" t="s">
        <v>398</v>
      </c>
      <c r="F50" s="537"/>
      <c r="G50" s="540" t="s">
        <v>392</v>
      </c>
      <c r="H50" s="540" t="s">
        <v>392</v>
      </c>
      <c r="I50" s="540" t="s">
        <v>392</v>
      </c>
      <c r="J50" s="540" t="s">
        <v>392</v>
      </c>
      <c r="K50" s="540" t="s">
        <v>392</v>
      </c>
      <c r="L50" s="540" t="s">
        <v>392</v>
      </c>
      <c r="M50" s="540" t="s">
        <v>392</v>
      </c>
      <c r="N50" s="540" t="s">
        <v>392</v>
      </c>
      <c r="O50" s="540" t="s">
        <v>392</v>
      </c>
      <c r="P50" s="540" t="s">
        <v>392</v>
      </c>
      <c r="Q50" s="540" t="s">
        <v>392</v>
      </c>
      <c r="R50" s="540" t="s">
        <v>392</v>
      </c>
      <c r="S50" s="564"/>
    </row>
    <row r="51" spans="1:29" ht="231.75" customHeight="1" x14ac:dyDescent="0.3">
      <c r="A51" s="269">
        <v>17</v>
      </c>
      <c r="B51" s="301" t="s">
        <v>538</v>
      </c>
      <c r="C51" s="251">
        <v>1</v>
      </c>
      <c r="D51" s="317" t="s">
        <v>537</v>
      </c>
      <c r="E51" s="251" t="s">
        <v>535</v>
      </c>
      <c r="F51" s="537" t="s">
        <v>545</v>
      </c>
      <c r="G51" s="538"/>
      <c r="H51" s="538"/>
      <c r="I51" s="539"/>
      <c r="J51" s="539"/>
      <c r="K51" s="539"/>
      <c r="L51" s="543"/>
      <c r="M51" s="539"/>
      <c r="N51" s="539"/>
      <c r="O51" s="538"/>
      <c r="P51" s="544"/>
      <c r="Q51" s="539" t="s">
        <v>392</v>
      </c>
      <c r="R51" s="539" t="s">
        <v>392</v>
      </c>
    </row>
    <row r="52" spans="1:29" ht="56.25" customHeight="1" x14ac:dyDescent="0.3">
      <c r="A52" s="269">
        <v>18</v>
      </c>
      <c r="B52" s="304" t="s">
        <v>500</v>
      </c>
      <c r="C52" s="255">
        <v>4</v>
      </c>
      <c r="D52" s="563" t="s">
        <v>487</v>
      </c>
      <c r="E52" s="251" t="s">
        <v>535</v>
      </c>
      <c r="F52" s="251" t="s">
        <v>398</v>
      </c>
      <c r="G52" s="252" t="s">
        <v>392</v>
      </c>
      <c r="H52" s="252"/>
      <c r="I52" s="252"/>
      <c r="J52" s="252" t="s">
        <v>392</v>
      </c>
      <c r="K52" s="310"/>
      <c r="L52" s="310"/>
      <c r="M52" s="252" t="s">
        <v>392</v>
      </c>
      <c r="N52" s="252"/>
      <c r="O52" s="310"/>
      <c r="P52" s="252" t="s">
        <v>392</v>
      </c>
      <c r="Q52" s="310"/>
      <c r="R52" s="310"/>
      <c r="S52" s="564"/>
    </row>
    <row r="53" spans="1:29" ht="43.5" customHeight="1" x14ac:dyDescent="0.3">
      <c r="A53" s="269">
        <v>19</v>
      </c>
      <c r="B53" s="301" t="s">
        <v>523</v>
      </c>
      <c r="C53" s="251">
        <v>4</v>
      </c>
      <c r="D53" s="249" t="s">
        <v>460</v>
      </c>
      <c r="E53" s="251" t="s">
        <v>499</v>
      </c>
      <c r="F53" s="260" t="s">
        <v>398</v>
      </c>
      <c r="G53" s="256" t="s">
        <v>392</v>
      </c>
      <c r="H53" s="256"/>
      <c r="I53" s="256"/>
      <c r="J53" s="256" t="s">
        <v>392</v>
      </c>
      <c r="K53" s="256"/>
      <c r="L53" s="311"/>
      <c r="M53" s="256" t="s">
        <v>392</v>
      </c>
      <c r="N53" s="256"/>
      <c r="O53" s="256"/>
      <c r="P53" s="256" t="s">
        <v>392</v>
      </c>
      <c r="Q53" s="256"/>
      <c r="R53" s="256"/>
    </row>
    <row r="54" spans="1:29" ht="39.75" customHeight="1" x14ac:dyDescent="0.3">
      <c r="A54" s="253" t="s">
        <v>520</v>
      </c>
      <c r="B54" s="253"/>
      <c r="C54" s="253"/>
      <c r="D54" s="254"/>
      <c r="E54" s="253"/>
      <c r="F54" s="253"/>
      <c r="G54" s="248"/>
      <c r="H54" s="248"/>
      <c r="I54" s="248"/>
      <c r="J54" s="248"/>
      <c r="K54" s="248"/>
      <c r="L54" s="248"/>
      <c r="M54" s="248"/>
      <c r="N54" s="248"/>
      <c r="O54" s="248"/>
      <c r="P54" s="248"/>
      <c r="Q54" s="248"/>
      <c r="R54" s="248"/>
    </row>
    <row r="55" spans="1:29" ht="71.25" customHeight="1" x14ac:dyDescent="0.3">
      <c r="A55" s="278">
        <v>1</v>
      </c>
      <c r="B55" s="305" t="s">
        <v>403</v>
      </c>
      <c r="C55" s="255">
        <v>1</v>
      </c>
      <c r="D55" s="255" t="s">
        <v>404</v>
      </c>
      <c r="E55" s="256" t="s">
        <v>543</v>
      </c>
      <c r="F55" s="251" t="s">
        <v>398</v>
      </c>
      <c r="G55" s="315"/>
      <c r="H55" s="316"/>
      <c r="I55" s="316"/>
      <c r="J55" s="307"/>
      <c r="K55" s="307"/>
      <c r="L55" s="315"/>
      <c r="M55" s="315"/>
      <c r="N55" s="307"/>
      <c r="O55" s="307"/>
      <c r="P55" s="252"/>
      <c r="Q55" s="315" t="s">
        <v>392</v>
      </c>
      <c r="R55" s="315" t="s">
        <v>392</v>
      </c>
    </row>
    <row r="56" spans="1:29" ht="24" customHeight="1" x14ac:dyDescent="0.3">
      <c r="B56" s="261"/>
      <c r="G56" s="565"/>
      <c r="H56" s="565"/>
      <c r="I56" s="565"/>
      <c r="J56" s="565"/>
      <c r="K56" s="565"/>
      <c r="L56" s="565"/>
      <c r="M56" s="565"/>
      <c r="N56" s="565"/>
      <c r="O56" s="565"/>
      <c r="P56" s="565"/>
      <c r="Q56" s="565"/>
      <c r="R56" s="565"/>
    </row>
    <row r="57" spans="1:29" s="261" customFormat="1" ht="17.399999999999999" x14ac:dyDescent="0.3">
      <c r="A57" s="476" t="s">
        <v>431</v>
      </c>
      <c r="B57" s="477"/>
      <c r="C57" s="477"/>
      <c r="D57" s="477"/>
      <c r="E57" s="477"/>
      <c r="G57" s="565"/>
      <c r="H57" s="565"/>
      <c r="I57" s="565"/>
      <c r="J57" s="565"/>
      <c r="K57" s="262"/>
      <c r="L57" s="262"/>
      <c r="M57" s="262"/>
      <c r="N57" s="262"/>
      <c r="O57" s="262"/>
      <c r="P57" s="262"/>
      <c r="Q57" s="262"/>
      <c r="R57" s="262"/>
      <c r="S57" s="263"/>
      <c r="T57" s="263"/>
      <c r="U57" s="263"/>
      <c r="V57" s="263"/>
      <c r="W57" s="263"/>
      <c r="X57" s="263"/>
      <c r="Y57" s="263"/>
      <c r="Z57" s="263"/>
      <c r="AA57" s="263"/>
      <c r="AB57" s="263"/>
      <c r="AC57" s="264"/>
    </row>
    <row r="58" spans="1:29" ht="17.399999999999999" x14ac:dyDescent="0.3">
      <c r="A58" s="280" t="s">
        <v>432</v>
      </c>
      <c r="B58" s="279" t="s">
        <v>490</v>
      </c>
      <c r="C58" s="490" t="s">
        <v>531</v>
      </c>
      <c r="D58" s="491"/>
      <c r="E58" s="492"/>
      <c r="F58" s="490" t="s">
        <v>533</v>
      </c>
      <c r="G58" s="491"/>
      <c r="H58" s="491"/>
      <c r="I58" s="492"/>
      <c r="J58" s="493" t="s">
        <v>546</v>
      </c>
      <c r="K58" s="493"/>
      <c r="L58" s="493"/>
      <c r="M58" s="493"/>
      <c r="N58" s="493"/>
      <c r="O58" s="493"/>
      <c r="P58" s="493"/>
      <c r="Q58" s="493"/>
      <c r="R58" s="493"/>
    </row>
    <row r="59" spans="1:29" ht="318" customHeight="1" x14ac:dyDescent="0.3">
      <c r="A59" s="280" t="s">
        <v>433</v>
      </c>
      <c r="B59" s="306" t="s">
        <v>489</v>
      </c>
      <c r="C59" s="566" t="s">
        <v>532</v>
      </c>
      <c r="D59" s="567"/>
      <c r="E59" s="568"/>
      <c r="F59" s="566" t="s">
        <v>534</v>
      </c>
      <c r="G59" s="567"/>
      <c r="H59" s="567"/>
      <c r="I59" s="568"/>
      <c r="J59" s="569" t="s">
        <v>547</v>
      </c>
      <c r="K59" s="570"/>
      <c r="L59" s="570"/>
      <c r="M59" s="570"/>
      <c r="N59" s="570"/>
      <c r="O59" s="571"/>
      <c r="P59" s="572"/>
      <c r="Q59" s="572"/>
      <c r="R59" s="572"/>
    </row>
    <row r="60" spans="1:29" ht="16.5" customHeight="1" x14ac:dyDescent="0.3">
      <c r="A60" s="573"/>
      <c r="B60" s="319"/>
      <c r="C60" s="319"/>
      <c r="D60" s="319"/>
      <c r="E60" s="319"/>
      <c r="F60" s="319"/>
      <c r="G60" s="319"/>
      <c r="H60" s="319"/>
      <c r="I60" s="319"/>
      <c r="J60" s="319"/>
      <c r="K60" s="319"/>
      <c r="L60" s="319"/>
      <c r="M60" s="319"/>
      <c r="N60" s="319"/>
      <c r="O60" s="319"/>
      <c r="P60" s="319"/>
      <c r="Q60" s="319"/>
      <c r="R60" s="319"/>
      <c r="S60" s="265"/>
      <c r="T60" s="265"/>
      <c r="U60" s="265"/>
      <c r="V60" s="265"/>
      <c r="W60" s="265"/>
      <c r="X60" s="265"/>
      <c r="Y60" s="266"/>
      <c r="Z60" s="266"/>
      <c r="AA60" s="267"/>
      <c r="AB60" s="268"/>
    </row>
    <row r="61" spans="1:29" x14ac:dyDescent="0.3">
      <c r="A61" s="319"/>
      <c r="B61" s="319"/>
      <c r="C61" s="319"/>
      <c r="D61" s="319"/>
      <c r="E61" s="319"/>
      <c r="F61" s="319"/>
      <c r="G61" s="319"/>
      <c r="H61" s="319"/>
      <c r="I61" s="319"/>
      <c r="J61" s="319"/>
      <c r="K61" s="319"/>
      <c r="L61" s="319"/>
      <c r="M61" s="319"/>
      <c r="N61" s="319"/>
      <c r="O61" s="319"/>
      <c r="P61" s="319"/>
      <c r="Q61" s="319"/>
      <c r="R61" s="319"/>
    </row>
    <row r="62" spans="1:29" x14ac:dyDescent="0.3">
      <c r="B62" s="320"/>
      <c r="G62" s="318"/>
    </row>
    <row r="63" spans="1:29" x14ac:dyDescent="0.3">
      <c r="B63" s="320"/>
      <c r="G63" s="318"/>
    </row>
    <row r="64" spans="1:29" x14ac:dyDescent="0.3">
      <c r="G64" s="318"/>
    </row>
    <row r="65" spans="2:7" x14ac:dyDescent="0.3">
      <c r="B65" s="320"/>
      <c r="G65" s="318"/>
    </row>
    <row r="66" spans="2:7" x14ac:dyDescent="0.3">
      <c r="G66" s="318"/>
    </row>
    <row r="67" spans="2:7" x14ac:dyDescent="0.3">
      <c r="G67" s="318"/>
    </row>
    <row r="68" spans="2:7" x14ac:dyDescent="0.3">
      <c r="G68" s="318"/>
    </row>
    <row r="69" spans="2:7" x14ac:dyDescent="0.3">
      <c r="G69" s="318"/>
    </row>
    <row r="70" spans="2:7" x14ac:dyDescent="0.3">
      <c r="G70" s="318"/>
    </row>
    <row r="71" spans="2:7" x14ac:dyDescent="0.3">
      <c r="G71" s="318"/>
    </row>
    <row r="72" spans="2:7" x14ac:dyDescent="0.3">
      <c r="G72" s="318"/>
    </row>
    <row r="73" spans="2:7" x14ac:dyDescent="0.3">
      <c r="G73" s="318"/>
    </row>
    <row r="74" spans="2:7" x14ac:dyDescent="0.3">
      <c r="G74" s="318"/>
    </row>
    <row r="75" spans="2:7" x14ac:dyDescent="0.3">
      <c r="G75" s="318"/>
    </row>
    <row r="76" spans="2:7" x14ac:dyDescent="0.3">
      <c r="G76" s="318"/>
    </row>
    <row r="77" spans="2:7" x14ac:dyDescent="0.3">
      <c r="G77" s="318"/>
    </row>
    <row r="78" spans="2:7" x14ac:dyDescent="0.3">
      <c r="G78" s="318"/>
    </row>
    <row r="79" spans="2:7" x14ac:dyDescent="0.3">
      <c r="G79" s="318"/>
    </row>
    <row r="80" spans="2:7" x14ac:dyDescent="0.3">
      <c r="G80" s="318"/>
    </row>
    <row r="81" spans="7:7" x14ac:dyDescent="0.3">
      <c r="G81" s="318"/>
    </row>
    <row r="82" spans="7:7" x14ac:dyDescent="0.3">
      <c r="G82" s="318"/>
    </row>
    <row r="83" spans="7:7" x14ac:dyDescent="0.3">
      <c r="G83" s="318"/>
    </row>
    <row r="84" spans="7:7" x14ac:dyDescent="0.3">
      <c r="G84" s="318"/>
    </row>
    <row r="85" spans="7:7" x14ac:dyDescent="0.3">
      <c r="G85" s="318"/>
    </row>
    <row r="86" spans="7:7" x14ac:dyDescent="0.3">
      <c r="G86" s="318"/>
    </row>
    <row r="87" spans="7:7" x14ac:dyDescent="0.3">
      <c r="G87" s="318"/>
    </row>
    <row r="88" spans="7:7" x14ac:dyDescent="0.3">
      <c r="G88" s="318"/>
    </row>
    <row r="89" spans="7:7" x14ac:dyDescent="0.3">
      <c r="G89" s="318"/>
    </row>
    <row r="90" spans="7:7" x14ac:dyDescent="0.3">
      <c r="G90" s="318"/>
    </row>
    <row r="91" spans="7:7" x14ac:dyDescent="0.3">
      <c r="G91" s="318"/>
    </row>
    <row r="92" spans="7:7" x14ac:dyDescent="0.3">
      <c r="G92" s="318"/>
    </row>
    <row r="93" spans="7:7" x14ac:dyDescent="0.3">
      <c r="G93" s="318"/>
    </row>
    <row r="94" spans="7:7" x14ac:dyDescent="0.3">
      <c r="G94" s="318"/>
    </row>
  </sheetData>
  <mergeCells count="35">
    <mergeCell ref="C58:E58"/>
    <mergeCell ref="F58:I58"/>
    <mergeCell ref="J58:O58"/>
    <mergeCell ref="P58:R58"/>
    <mergeCell ref="P59:R59"/>
    <mergeCell ref="C59:E59"/>
    <mergeCell ref="F59:I59"/>
    <mergeCell ref="J59:O59"/>
    <mergeCell ref="A12:B12"/>
    <mergeCell ref="A27:B27"/>
    <mergeCell ref="A57:E57"/>
    <mergeCell ref="A8:B8"/>
    <mergeCell ref="C8:K8"/>
    <mergeCell ref="A34:R34"/>
    <mergeCell ref="A9:B9"/>
    <mergeCell ref="C9:K9"/>
    <mergeCell ref="L9:N9"/>
    <mergeCell ref="O9:R9"/>
    <mergeCell ref="A10:B10"/>
    <mergeCell ref="C10:K10"/>
    <mergeCell ref="L10:N10"/>
    <mergeCell ref="O10:R10"/>
    <mergeCell ref="L8:N8"/>
    <mergeCell ref="O8:R8"/>
    <mergeCell ref="A2:A5"/>
    <mergeCell ref="B2:P3"/>
    <mergeCell ref="Q2:R2"/>
    <mergeCell ref="Q3:R3"/>
    <mergeCell ref="B4:P5"/>
    <mergeCell ref="Q4:R5"/>
    <mergeCell ref="A6:R6"/>
    <mergeCell ref="A7:B7"/>
    <mergeCell ref="C7:K7"/>
    <mergeCell ref="L7:N7"/>
    <mergeCell ref="O7:R7"/>
  </mergeCells>
  <pageMargins left="0.23622047244094491" right="0.23622047244094491" top="0.74803149606299213" bottom="0.74803149606299213" header="0.31496062992125984" footer="0.31496062992125984"/>
  <pageSetup paperSize="147" scale="4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K21"/>
  <sheetViews>
    <sheetView workbookViewId="0"/>
  </sheetViews>
  <sheetFormatPr baseColWidth="10" defaultColWidth="11.44140625" defaultRowHeight="14.4" x14ac:dyDescent="0.3"/>
  <cols>
    <col min="1" max="2" width="11.44140625" style="5"/>
    <col min="3" max="3" width="16.77734375" style="5" customWidth="1"/>
    <col min="4" max="16384" width="11.44140625" style="5"/>
  </cols>
  <sheetData>
    <row r="4" spans="3:11" ht="15" thickBot="1" x14ac:dyDescent="0.35"/>
    <row r="5" spans="3:11" x14ac:dyDescent="0.3">
      <c r="C5" s="147" t="s">
        <v>251</v>
      </c>
      <c r="D5" s="148"/>
      <c r="E5" s="148"/>
      <c r="F5" s="148"/>
      <c r="G5" s="148"/>
      <c r="H5" s="148"/>
      <c r="I5" s="148"/>
      <c r="J5" s="148"/>
      <c r="K5" s="149"/>
    </row>
    <row r="6" spans="3:11" ht="32.25" customHeight="1" thickBot="1" x14ac:dyDescent="0.35">
      <c r="C6" s="167" t="s">
        <v>269</v>
      </c>
      <c r="D6" s="494" t="s">
        <v>273</v>
      </c>
      <c r="E6" s="494"/>
      <c r="F6" s="494"/>
      <c r="G6" s="494"/>
      <c r="H6" s="494"/>
      <c r="I6" s="494"/>
      <c r="J6" s="494"/>
      <c r="K6" s="495"/>
    </row>
    <row r="9" spans="3:11" ht="384" customHeight="1" x14ac:dyDescent="0.3">
      <c r="C9" s="342" t="s">
        <v>272</v>
      </c>
      <c r="D9" s="342"/>
      <c r="E9" s="342"/>
      <c r="F9" s="342"/>
      <c r="G9" s="342"/>
      <c r="H9" s="342"/>
      <c r="I9" s="342"/>
      <c r="J9" s="342"/>
      <c r="K9" s="342"/>
    </row>
    <row r="10" spans="3:11" ht="205.5" customHeight="1" x14ac:dyDescent="0.3">
      <c r="C10" s="342" t="s">
        <v>270</v>
      </c>
      <c r="D10" s="342"/>
      <c r="E10" s="342"/>
      <c r="F10" s="342"/>
      <c r="G10" s="342"/>
      <c r="H10" s="342"/>
      <c r="I10" s="342"/>
      <c r="J10" s="342"/>
      <c r="K10" s="342"/>
    </row>
    <row r="11" spans="3:11" ht="205.5" customHeight="1" thickBot="1" x14ac:dyDescent="0.35">
      <c r="C11" s="342" t="s">
        <v>271</v>
      </c>
      <c r="D11" s="342"/>
      <c r="E11" s="342"/>
      <c r="F11" s="342"/>
      <c r="G11" s="342"/>
      <c r="H11" s="342"/>
      <c r="I11" s="342"/>
      <c r="J11" s="342"/>
      <c r="K11" s="342"/>
    </row>
    <row r="12" spans="3:11" ht="39.75" customHeight="1" x14ac:dyDescent="0.3">
      <c r="C12" s="147" t="s">
        <v>251</v>
      </c>
      <c r="D12" s="148"/>
      <c r="E12" s="148"/>
      <c r="F12" s="148"/>
      <c r="G12" s="148"/>
      <c r="H12" s="148"/>
      <c r="I12" s="148"/>
      <c r="J12" s="148"/>
      <c r="K12" s="149"/>
    </row>
    <row r="13" spans="3:11" ht="15" thickBot="1" x14ac:dyDescent="0.35">
      <c r="C13" s="167" t="s">
        <v>274</v>
      </c>
      <c r="D13" s="494" t="s">
        <v>275</v>
      </c>
      <c r="E13" s="494"/>
      <c r="F13" s="494"/>
      <c r="G13" s="494"/>
      <c r="H13" s="494"/>
      <c r="I13" s="494"/>
      <c r="J13" s="494"/>
      <c r="K13" s="495"/>
    </row>
    <row r="16" spans="3:11" ht="184.5" customHeight="1" x14ac:dyDescent="0.3">
      <c r="C16" s="342" t="s">
        <v>276</v>
      </c>
      <c r="D16" s="342"/>
      <c r="E16" s="342"/>
      <c r="F16" s="342"/>
      <c r="G16" s="342"/>
      <c r="H16" s="342"/>
      <c r="I16" s="342"/>
      <c r="J16" s="342"/>
      <c r="K16" s="342"/>
    </row>
    <row r="17" spans="3:11" ht="320.25" customHeight="1" x14ac:dyDescent="0.3">
      <c r="C17" s="342" t="s">
        <v>277</v>
      </c>
      <c r="D17" s="342"/>
      <c r="E17" s="342"/>
      <c r="F17" s="342"/>
      <c r="G17" s="342"/>
      <c r="H17" s="342"/>
      <c r="I17" s="342"/>
      <c r="J17" s="342"/>
      <c r="K17" s="342"/>
    </row>
    <row r="18" spans="3:11" ht="242.25" customHeight="1" x14ac:dyDescent="0.3">
      <c r="C18" s="342" t="s">
        <v>278</v>
      </c>
      <c r="D18" s="342"/>
      <c r="E18" s="342"/>
      <c r="F18" s="342"/>
      <c r="G18" s="342"/>
      <c r="H18" s="342"/>
      <c r="I18" s="342"/>
      <c r="J18" s="342"/>
      <c r="K18" s="342"/>
    </row>
    <row r="19" spans="3:11" ht="252" customHeight="1" x14ac:dyDescent="0.3">
      <c r="C19" s="342" t="s">
        <v>279</v>
      </c>
      <c r="D19" s="342"/>
      <c r="E19" s="342"/>
      <c r="F19" s="342"/>
      <c r="G19" s="342"/>
      <c r="H19" s="342"/>
      <c r="I19" s="342"/>
      <c r="J19" s="342"/>
      <c r="K19" s="342"/>
    </row>
    <row r="20" spans="3:11" ht="161.25" customHeight="1" x14ac:dyDescent="0.3">
      <c r="C20" s="342" t="s">
        <v>280</v>
      </c>
      <c r="D20" s="342"/>
      <c r="E20" s="342"/>
      <c r="F20" s="342"/>
      <c r="G20" s="342"/>
      <c r="H20" s="342"/>
      <c r="I20" s="342"/>
      <c r="J20" s="342"/>
      <c r="K20" s="342"/>
    </row>
    <row r="21" spans="3:11" x14ac:dyDescent="0.3">
      <c r="C21" s="496" t="s">
        <v>259</v>
      </c>
      <c r="D21" s="496"/>
      <c r="E21" s="496"/>
      <c r="F21" s="496"/>
      <c r="G21" s="496"/>
      <c r="H21" s="496"/>
      <c r="I21" s="496"/>
      <c r="J21" s="496"/>
      <c r="K21" s="496"/>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D57"/>
  <sheetViews>
    <sheetView view="pageBreakPreview" topLeftCell="A10" zoomScale="35" zoomScaleNormal="91" zoomScaleSheetLayoutView="35" workbookViewId="0">
      <selection activeCell="A19" sqref="A19:XFD19"/>
    </sheetView>
  </sheetViews>
  <sheetFormatPr baseColWidth="10" defaultColWidth="11.44140625" defaultRowHeight="28.8" x14ac:dyDescent="0.55000000000000004"/>
  <cols>
    <col min="1" max="1" width="80" style="18" customWidth="1"/>
    <col min="2" max="2" width="80" style="19" customWidth="1"/>
    <col min="3" max="3" width="80" style="20" customWidth="1"/>
    <col min="4" max="4" width="56.6640625" style="20" customWidth="1"/>
    <col min="5" max="7" width="13.21875" style="19" customWidth="1"/>
    <col min="8" max="11" width="12.21875" style="19" customWidth="1"/>
    <col min="12" max="19" width="12.21875" style="18" customWidth="1"/>
    <col min="20" max="89" width="11.44140625" style="18"/>
    <col min="90" max="90" width="10.88671875" style="18" customWidth="1"/>
    <col min="91" max="93" width="11.44140625" style="18"/>
    <col min="94" max="16384" width="11.44140625" style="19"/>
  </cols>
  <sheetData>
    <row r="1" spans="1:108" s="13" customFormat="1" ht="45.75" customHeight="1" x14ac:dyDescent="0.3">
      <c r="A1" s="513" t="s">
        <v>17</v>
      </c>
      <c r="B1" s="516" t="s">
        <v>208</v>
      </c>
      <c r="C1" s="517"/>
      <c r="D1" s="517"/>
      <c r="E1" s="517"/>
      <c r="F1" s="517"/>
      <c r="G1" s="517"/>
      <c r="H1" s="517"/>
      <c r="I1" s="517"/>
      <c r="J1" s="517"/>
      <c r="K1" s="517"/>
      <c r="L1" s="531" t="s">
        <v>213</v>
      </c>
      <c r="M1" s="531"/>
      <c r="N1" s="531"/>
      <c r="O1" s="531"/>
      <c r="P1" s="531"/>
      <c r="Q1" s="531"/>
      <c r="R1" s="531"/>
      <c r="S1" s="531"/>
      <c r="T1" s="531"/>
      <c r="U1" s="532"/>
    </row>
    <row r="2" spans="1:108" s="13" customFormat="1" ht="45.75" customHeight="1" x14ac:dyDescent="0.3">
      <c r="A2" s="514"/>
      <c r="B2" s="518"/>
      <c r="C2" s="519"/>
      <c r="D2" s="519"/>
      <c r="E2" s="519"/>
      <c r="F2" s="519"/>
      <c r="G2" s="519"/>
      <c r="H2" s="519"/>
      <c r="I2" s="519"/>
      <c r="J2" s="519"/>
      <c r="K2" s="519"/>
      <c r="L2" s="533"/>
      <c r="M2" s="533"/>
      <c r="N2" s="533"/>
      <c r="O2" s="533"/>
      <c r="P2" s="533"/>
      <c r="Q2" s="533"/>
      <c r="R2" s="533"/>
      <c r="S2" s="533"/>
      <c r="T2" s="533"/>
      <c r="U2" s="534"/>
    </row>
    <row r="3" spans="1:108" s="13" customFormat="1" ht="106.5" customHeight="1" x14ac:dyDescent="0.3">
      <c r="A3" s="515"/>
      <c r="B3" s="518"/>
      <c r="C3" s="519"/>
      <c r="D3" s="519"/>
      <c r="E3" s="519"/>
      <c r="F3" s="519"/>
      <c r="G3" s="519"/>
      <c r="H3" s="519"/>
      <c r="I3" s="519"/>
      <c r="J3" s="519"/>
      <c r="K3" s="519"/>
      <c r="L3" s="533"/>
      <c r="M3" s="533"/>
      <c r="N3" s="533"/>
      <c r="O3" s="533"/>
      <c r="P3" s="533"/>
      <c r="Q3" s="533"/>
      <c r="R3" s="533"/>
      <c r="S3" s="533"/>
      <c r="T3" s="533"/>
      <c r="U3" s="534"/>
    </row>
    <row r="4" spans="1:108" s="13" customFormat="1" ht="95.25" customHeight="1" x14ac:dyDescent="0.3">
      <c r="A4" s="78" t="s">
        <v>21</v>
      </c>
      <c r="B4" s="535"/>
      <c r="C4" s="535"/>
      <c r="D4" s="535"/>
      <c r="E4" s="535"/>
      <c r="F4" s="535"/>
      <c r="G4" s="535"/>
      <c r="H4" s="535"/>
      <c r="I4" s="535"/>
      <c r="J4" s="535"/>
      <c r="K4" s="535"/>
      <c r="L4" s="535"/>
      <c r="M4" s="535"/>
      <c r="N4" s="535"/>
      <c r="O4" s="535"/>
      <c r="P4" s="535"/>
      <c r="Q4" s="535"/>
      <c r="R4" s="535"/>
      <c r="S4" s="535"/>
      <c r="T4" s="535"/>
      <c r="U4" s="536"/>
    </row>
    <row r="5" spans="1:108" s="13" customFormat="1" ht="95.25" customHeight="1" x14ac:dyDescent="0.3">
      <c r="A5" s="78" t="s">
        <v>214</v>
      </c>
      <c r="B5" s="535"/>
      <c r="C5" s="535"/>
      <c r="D5" s="535"/>
      <c r="E5" s="535"/>
      <c r="F5" s="535"/>
      <c r="G5" s="535"/>
      <c r="H5" s="535"/>
      <c r="I5" s="535"/>
      <c r="J5" s="535"/>
      <c r="K5" s="535"/>
      <c r="L5" s="535"/>
      <c r="M5" s="535"/>
      <c r="N5" s="535"/>
      <c r="O5" s="535"/>
      <c r="P5" s="535"/>
      <c r="Q5" s="535"/>
      <c r="R5" s="535"/>
      <c r="S5" s="535"/>
      <c r="T5" s="535"/>
      <c r="U5" s="536"/>
    </row>
    <row r="6" spans="1:108" s="13" customFormat="1" ht="95.25" customHeight="1" x14ac:dyDescent="0.3">
      <c r="A6" s="78" t="s">
        <v>215</v>
      </c>
      <c r="B6" s="535"/>
      <c r="C6" s="535"/>
      <c r="D6" s="535"/>
      <c r="E6" s="535"/>
      <c r="F6" s="535"/>
      <c r="G6" s="535"/>
      <c r="H6" s="535"/>
      <c r="I6" s="535"/>
      <c r="J6" s="535"/>
      <c r="K6" s="535"/>
      <c r="L6" s="535"/>
      <c r="M6" s="535"/>
      <c r="N6" s="535"/>
      <c r="O6" s="535"/>
      <c r="P6" s="535"/>
      <c r="Q6" s="535"/>
      <c r="R6" s="535"/>
      <c r="S6" s="535"/>
      <c r="T6" s="535"/>
      <c r="U6" s="536"/>
    </row>
    <row r="7" spans="1:108" s="13" customFormat="1" ht="95.25" customHeight="1" x14ac:dyDescent="0.3">
      <c r="A7" s="78" t="s">
        <v>216</v>
      </c>
      <c r="B7" s="535"/>
      <c r="C7" s="535"/>
      <c r="D7" s="535"/>
      <c r="E7" s="535"/>
      <c r="F7" s="535"/>
      <c r="G7" s="535"/>
      <c r="H7" s="535"/>
      <c r="I7" s="535"/>
      <c r="J7" s="535"/>
      <c r="K7" s="535"/>
      <c r="L7" s="535"/>
      <c r="M7" s="535"/>
      <c r="N7" s="535"/>
      <c r="O7" s="535"/>
      <c r="P7" s="535"/>
      <c r="Q7" s="535"/>
      <c r="R7" s="535"/>
      <c r="S7" s="535"/>
      <c r="T7" s="535"/>
      <c r="U7" s="536"/>
    </row>
    <row r="8" spans="1:108" s="13" customFormat="1" ht="95.25" customHeight="1" thickBot="1" x14ac:dyDescent="0.35">
      <c r="A8" s="79" t="s">
        <v>217</v>
      </c>
      <c r="B8" s="508"/>
      <c r="C8" s="508"/>
      <c r="D8" s="508"/>
      <c r="E8" s="508"/>
      <c r="F8" s="508"/>
      <c r="G8" s="508"/>
      <c r="H8" s="508"/>
      <c r="I8" s="508"/>
      <c r="J8" s="508"/>
      <c r="K8" s="508"/>
      <c r="L8" s="508"/>
      <c r="M8" s="508"/>
      <c r="N8" s="508"/>
      <c r="O8" s="508"/>
      <c r="P8" s="508"/>
      <c r="Q8" s="508"/>
      <c r="R8" s="508"/>
      <c r="S8" s="508"/>
      <c r="T8" s="508"/>
      <c r="U8" s="509"/>
    </row>
    <row r="9" spans="1:108" s="512" customFormat="1" ht="12.75" customHeight="1" x14ac:dyDescent="0.3"/>
    <row r="10" spans="1:108" s="512" customFormat="1" ht="12.75" customHeight="1" x14ac:dyDescent="0.3"/>
    <row r="11" spans="1:108" s="512" customFormat="1" ht="12.75" customHeight="1" x14ac:dyDescent="0.3"/>
    <row r="12" spans="1:108" s="512" customFormat="1" ht="13.5" customHeight="1" thickBot="1" x14ac:dyDescent="0.35"/>
    <row r="13" spans="1:108" s="15" customFormat="1" ht="46.5" customHeight="1" x14ac:dyDescent="0.3">
      <c r="A13" s="521" t="s">
        <v>219</v>
      </c>
      <c r="B13" s="523" t="s">
        <v>205</v>
      </c>
      <c r="C13" s="523" t="s">
        <v>22</v>
      </c>
      <c r="D13" s="523" t="s">
        <v>218</v>
      </c>
      <c r="E13" s="530" t="s">
        <v>23</v>
      </c>
      <c r="F13" s="530"/>
      <c r="G13" s="530"/>
      <c r="H13" s="530"/>
      <c r="I13" s="530"/>
      <c r="J13" s="528" t="s">
        <v>221</v>
      </c>
      <c r="K13" s="528"/>
      <c r="L13" s="528"/>
      <c r="M13" s="528"/>
      <c r="N13" s="528"/>
      <c r="O13" s="528"/>
      <c r="P13" s="528"/>
      <c r="Q13" s="528"/>
      <c r="R13" s="528"/>
      <c r="S13" s="528"/>
      <c r="T13" s="528"/>
      <c r="U13" s="529"/>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row>
    <row r="14" spans="1:108" s="15" customFormat="1" ht="12.75" customHeight="1" x14ac:dyDescent="0.3">
      <c r="A14" s="522"/>
      <c r="B14" s="524"/>
      <c r="C14" s="524"/>
      <c r="D14" s="524"/>
      <c r="E14" s="503" t="s">
        <v>206</v>
      </c>
      <c r="F14" s="503" t="s">
        <v>207</v>
      </c>
      <c r="G14" s="503" t="s">
        <v>210</v>
      </c>
      <c r="H14" s="503" t="s">
        <v>211</v>
      </c>
      <c r="I14" s="503" t="s">
        <v>212</v>
      </c>
      <c r="J14" s="525" t="s">
        <v>209</v>
      </c>
      <c r="K14" s="525"/>
      <c r="L14" s="525"/>
      <c r="M14" s="525"/>
      <c r="N14" s="525"/>
      <c r="O14" s="525"/>
      <c r="P14" s="525"/>
      <c r="Q14" s="525"/>
      <c r="R14" s="525"/>
      <c r="S14" s="525"/>
      <c r="T14" s="525"/>
      <c r="U14" s="526"/>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row>
    <row r="15" spans="1:108" s="15" customFormat="1" ht="23.25" customHeight="1" x14ac:dyDescent="0.3">
      <c r="A15" s="522"/>
      <c r="B15" s="524"/>
      <c r="C15" s="524"/>
      <c r="D15" s="524"/>
      <c r="E15" s="504"/>
      <c r="F15" s="504"/>
      <c r="G15" s="504"/>
      <c r="H15" s="504"/>
      <c r="I15" s="504"/>
      <c r="J15" s="525"/>
      <c r="K15" s="525"/>
      <c r="L15" s="525"/>
      <c r="M15" s="525"/>
      <c r="N15" s="525"/>
      <c r="O15" s="525"/>
      <c r="P15" s="525"/>
      <c r="Q15" s="525"/>
      <c r="R15" s="525"/>
      <c r="S15" s="525"/>
      <c r="T15" s="525"/>
      <c r="U15" s="526"/>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row>
    <row r="16" spans="1:108" s="15" customFormat="1" ht="208.5" customHeight="1" x14ac:dyDescent="0.3">
      <c r="A16" s="522"/>
      <c r="B16" s="524"/>
      <c r="C16" s="524"/>
      <c r="D16" s="524"/>
      <c r="E16" s="504"/>
      <c r="F16" s="504"/>
      <c r="G16" s="504"/>
      <c r="H16" s="504"/>
      <c r="I16" s="504"/>
      <c r="J16" s="506" t="s">
        <v>170</v>
      </c>
      <c r="K16" s="506" t="s">
        <v>171</v>
      </c>
      <c r="L16" s="506" t="s">
        <v>172</v>
      </c>
      <c r="M16" s="506" t="s">
        <v>173</v>
      </c>
      <c r="N16" s="506" t="s">
        <v>174</v>
      </c>
      <c r="O16" s="506" t="s">
        <v>175</v>
      </c>
      <c r="P16" s="506" t="s">
        <v>176</v>
      </c>
      <c r="Q16" s="506" t="s">
        <v>177</v>
      </c>
      <c r="R16" s="506" t="s">
        <v>178</v>
      </c>
      <c r="S16" s="506" t="s">
        <v>179</v>
      </c>
      <c r="T16" s="506" t="s">
        <v>180</v>
      </c>
      <c r="U16" s="510" t="s">
        <v>181</v>
      </c>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row>
    <row r="17" spans="1:21" s="27" customFormat="1" ht="44.25" customHeight="1" x14ac:dyDescent="0.3">
      <c r="A17" s="499" t="s">
        <v>222</v>
      </c>
      <c r="B17" s="500"/>
      <c r="C17" s="500"/>
      <c r="D17" s="527"/>
      <c r="E17" s="505"/>
      <c r="F17" s="505"/>
      <c r="G17" s="505"/>
      <c r="H17" s="505"/>
      <c r="I17" s="505"/>
      <c r="J17" s="507"/>
      <c r="K17" s="507"/>
      <c r="L17" s="507"/>
      <c r="M17" s="507"/>
      <c r="N17" s="507"/>
      <c r="O17" s="507"/>
      <c r="P17" s="507"/>
      <c r="Q17" s="507"/>
      <c r="R17" s="507"/>
      <c r="S17" s="507"/>
      <c r="T17" s="507"/>
      <c r="U17" s="511"/>
    </row>
    <row r="18" spans="1:21" s="27" customFormat="1" ht="90.75" customHeight="1" x14ac:dyDescent="0.3">
      <c r="A18" s="80"/>
      <c r="B18" s="21"/>
      <c r="C18" s="21"/>
      <c r="D18" s="21"/>
      <c r="E18" s="17"/>
      <c r="F18" s="17"/>
      <c r="G18" s="17"/>
      <c r="H18" s="17"/>
      <c r="I18" s="17"/>
      <c r="J18" s="17"/>
      <c r="K18" s="17"/>
      <c r="L18" s="17"/>
      <c r="M18" s="17"/>
      <c r="N18" s="17"/>
      <c r="O18" s="17"/>
      <c r="P18" s="17"/>
      <c r="Q18" s="17"/>
      <c r="R18" s="17"/>
      <c r="S18" s="17"/>
      <c r="T18" s="17"/>
      <c r="U18" s="81"/>
    </row>
    <row r="19" spans="1:21" s="27" customFormat="1" ht="90.75" customHeight="1" x14ac:dyDescent="0.3">
      <c r="A19" s="80"/>
      <c r="B19" s="21"/>
      <c r="C19" s="21"/>
      <c r="D19" s="21"/>
      <c r="E19" s="17"/>
      <c r="F19" s="17"/>
      <c r="G19" s="17"/>
      <c r="H19" s="17"/>
      <c r="I19" s="17"/>
      <c r="J19" s="17"/>
      <c r="K19" s="17"/>
      <c r="L19" s="17"/>
      <c r="M19" s="17"/>
      <c r="N19" s="17"/>
      <c r="O19" s="17"/>
      <c r="P19" s="17"/>
      <c r="Q19" s="17"/>
      <c r="R19" s="17"/>
      <c r="S19" s="17"/>
      <c r="T19" s="17"/>
      <c r="U19" s="81"/>
    </row>
    <row r="20" spans="1:21" s="27" customFormat="1" ht="90.75" customHeight="1" x14ac:dyDescent="0.3">
      <c r="A20" s="80"/>
      <c r="B20" s="21"/>
      <c r="C20" s="21"/>
      <c r="D20" s="21"/>
      <c r="E20" s="17"/>
      <c r="F20" s="17"/>
      <c r="G20" s="17"/>
      <c r="H20" s="17"/>
      <c r="I20" s="17"/>
      <c r="J20" s="17"/>
      <c r="K20" s="17"/>
      <c r="L20" s="17"/>
      <c r="M20" s="17"/>
      <c r="N20" s="17"/>
      <c r="O20" s="17"/>
      <c r="P20" s="17"/>
      <c r="Q20" s="17"/>
      <c r="R20" s="17"/>
      <c r="S20" s="17"/>
      <c r="T20" s="17"/>
      <c r="U20" s="81"/>
    </row>
    <row r="21" spans="1:21" s="27" customFormat="1" ht="90.75" customHeight="1" x14ac:dyDescent="0.3">
      <c r="A21" s="80"/>
      <c r="B21" s="21"/>
      <c r="C21" s="21"/>
      <c r="D21" s="21"/>
      <c r="E21" s="17"/>
      <c r="F21" s="17"/>
      <c r="G21" s="17"/>
      <c r="H21" s="17"/>
      <c r="I21" s="17"/>
      <c r="J21" s="17"/>
      <c r="K21" s="17"/>
      <c r="L21" s="17"/>
      <c r="M21" s="17"/>
      <c r="N21" s="17"/>
      <c r="O21" s="17"/>
      <c r="P21" s="17"/>
      <c r="Q21" s="17"/>
      <c r="R21" s="17"/>
      <c r="S21" s="17"/>
      <c r="T21" s="17"/>
      <c r="U21" s="81"/>
    </row>
    <row r="22" spans="1:21" s="27" customFormat="1" ht="90.75" customHeight="1" x14ac:dyDescent="0.3">
      <c r="A22" s="80"/>
      <c r="B22" s="21"/>
      <c r="C22" s="21"/>
      <c r="D22" s="21"/>
      <c r="E22" s="17"/>
      <c r="F22" s="17"/>
      <c r="G22" s="17"/>
      <c r="H22" s="17"/>
      <c r="I22" s="17"/>
      <c r="J22" s="17"/>
      <c r="K22" s="17"/>
      <c r="L22" s="17"/>
      <c r="M22" s="17"/>
      <c r="N22" s="17"/>
      <c r="O22" s="17"/>
      <c r="P22" s="17"/>
      <c r="Q22" s="17"/>
      <c r="R22" s="17"/>
      <c r="S22" s="17"/>
      <c r="T22" s="17"/>
      <c r="U22" s="81"/>
    </row>
    <row r="23" spans="1:21" s="27" customFormat="1" ht="90.75" customHeight="1" x14ac:dyDescent="0.3">
      <c r="A23" s="80"/>
      <c r="B23" s="21"/>
      <c r="C23" s="21"/>
      <c r="D23" s="21"/>
      <c r="E23" s="17"/>
      <c r="F23" s="17"/>
      <c r="G23" s="17"/>
      <c r="H23" s="17"/>
      <c r="I23" s="17"/>
      <c r="J23" s="17"/>
      <c r="K23" s="17"/>
      <c r="L23" s="17"/>
      <c r="M23" s="17"/>
      <c r="N23" s="17"/>
      <c r="O23" s="17"/>
      <c r="P23" s="17"/>
      <c r="Q23" s="17"/>
      <c r="R23" s="17"/>
      <c r="S23" s="17"/>
      <c r="T23" s="17"/>
      <c r="U23" s="81"/>
    </row>
    <row r="24" spans="1:21" s="27" customFormat="1" ht="90.75" customHeight="1" x14ac:dyDescent="0.3">
      <c r="A24" s="80"/>
      <c r="B24" s="21"/>
      <c r="C24" s="21"/>
      <c r="D24" s="21"/>
      <c r="E24" s="17"/>
      <c r="F24" s="17"/>
      <c r="G24" s="17"/>
      <c r="H24" s="17"/>
      <c r="I24" s="17"/>
      <c r="J24" s="17"/>
      <c r="K24" s="17"/>
      <c r="L24" s="17"/>
      <c r="M24" s="17"/>
      <c r="N24" s="17"/>
      <c r="O24" s="17"/>
      <c r="P24" s="17"/>
      <c r="Q24" s="17"/>
      <c r="R24" s="17"/>
      <c r="S24" s="17"/>
      <c r="T24" s="17"/>
      <c r="U24" s="81"/>
    </row>
    <row r="25" spans="1:21" s="27" customFormat="1" ht="90.75" customHeight="1" x14ac:dyDescent="0.3">
      <c r="A25" s="80"/>
      <c r="B25" s="21"/>
      <c r="C25" s="21"/>
      <c r="D25" s="21"/>
      <c r="E25" s="17"/>
      <c r="F25" s="17"/>
      <c r="G25" s="17"/>
      <c r="H25" s="17"/>
      <c r="I25" s="17"/>
      <c r="J25" s="17"/>
      <c r="K25" s="17"/>
      <c r="L25" s="17"/>
      <c r="M25" s="17"/>
      <c r="N25" s="17"/>
      <c r="O25" s="17"/>
      <c r="P25" s="17"/>
      <c r="Q25" s="17"/>
      <c r="R25" s="17"/>
      <c r="S25" s="17"/>
      <c r="T25" s="17"/>
      <c r="U25" s="81"/>
    </row>
    <row r="26" spans="1:21" s="27" customFormat="1" ht="42.75" customHeight="1" x14ac:dyDescent="0.3">
      <c r="A26" s="499" t="s">
        <v>223</v>
      </c>
      <c r="B26" s="500"/>
      <c r="C26" s="500"/>
      <c r="D26" s="500"/>
      <c r="E26" s="75"/>
      <c r="F26" s="75"/>
      <c r="G26" s="75"/>
      <c r="H26" s="75"/>
      <c r="I26" s="75"/>
      <c r="J26" s="75"/>
      <c r="K26" s="75"/>
      <c r="L26" s="75"/>
      <c r="M26" s="75"/>
      <c r="N26" s="75"/>
      <c r="O26" s="75"/>
      <c r="P26" s="75"/>
      <c r="Q26" s="75"/>
      <c r="R26" s="75"/>
      <c r="S26" s="75"/>
      <c r="T26" s="75"/>
      <c r="U26" s="82"/>
    </row>
    <row r="27" spans="1:21" s="27" customFormat="1" ht="90.75" customHeight="1" x14ac:dyDescent="0.3">
      <c r="A27" s="80"/>
      <c r="B27" s="21"/>
      <c r="C27" s="21"/>
      <c r="D27" s="21"/>
      <c r="E27" s="17"/>
      <c r="F27" s="17"/>
      <c r="G27" s="17"/>
      <c r="H27" s="17"/>
      <c r="I27" s="17"/>
      <c r="J27" s="17"/>
      <c r="K27" s="17"/>
      <c r="L27" s="17"/>
      <c r="M27" s="17"/>
      <c r="N27" s="17"/>
      <c r="O27" s="17"/>
      <c r="P27" s="17"/>
      <c r="Q27" s="17"/>
      <c r="R27" s="17"/>
      <c r="S27" s="17"/>
      <c r="T27" s="17"/>
      <c r="U27" s="81"/>
    </row>
    <row r="28" spans="1:21" s="27" customFormat="1" ht="90.75" customHeight="1" x14ac:dyDescent="0.3">
      <c r="A28" s="80"/>
      <c r="B28" s="21"/>
      <c r="C28" s="21"/>
      <c r="D28" s="21"/>
      <c r="E28" s="17"/>
      <c r="F28" s="17"/>
      <c r="G28" s="17"/>
      <c r="H28" s="17"/>
      <c r="I28" s="17"/>
      <c r="J28" s="17"/>
      <c r="K28" s="17"/>
      <c r="L28" s="17"/>
      <c r="M28" s="17"/>
      <c r="N28" s="17"/>
      <c r="O28" s="17"/>
      <c r="P28" s="17"/>
      <c r="Q28" s="17"/>
      <c r="R28" s="17"/>
      <c r="S28" s="17"/>
      <c r="T28" s="17"/>
      <c r="U28" s="81"/>
    </row>
    <row r="29" spans="1:21" s="27" customFormat="1" ht="90.75" customHeight="1" x14ac:dyDescent="0.3">
      <c r="A29" s="80"/>
      <c r="B29" s="21"/>
      <c r="C29" s="21"/>
      <c r="D29" s="21"/>
      <c r="E29" s="17"/>
      <c r="F29" s="17"/>
      <c r="G29" s="17"/>
      <c r="H29" s="17"/>
      <c r="I29" s="17"/>
      <c r="J29" s="17"/>
      <c r="K29" s="17"/>
      <c r="L29" s="17"/>
      <c r="M29" s="17"/>
      <c r="N29" s="17"/>
      <c r="O29" s="17"/>
      <c r="P29" s="17"/>
      <c r="Q29" s="17"/>
      <c r="R29" s="17"/>
      <c r="S29" s="17"/>
      <c r="T29" s="17"/>
      <c r="U29" s="81"/>
    </row>
    <row r="30" spans="1:21" s="27" customFormat="1" ht="90.75" customHeight="1" x14ac:dyDescent="0.3">
      <c r="A30" s="80"/>
      <c r="B30" s="21"/>
      <c r="C30" s="21"/>
      <c r="D30" s="21"/>
      <c r="E30" s="17"/>
      <c r="F30" s="17"/>
      <c r="G30" s="17"/>
      <c r="H30" s="17"/>
      <c r="I30" s="17"/>
      <c r="J30" s="17"/>
      <c r="K30" s="17"/>
      <c r="L30" s="17"/>
      <c r="M30" s="17"/>
      <c r="N30" s="17"/>
      <c r="O30" s="17"/>
      <c r="P30" s="17"/>
      <c r="Q30" s="17"/>
      <c r="R30" s="17"/>
      <c r="S30" s="17"/>
      <c r="T30" s="17"/>
      <c r="U30" s="81"/>
    </row>
    <row r="31" spans="1:21" s="27" customFormat="1" ht="90.75" customHeight="1" x14ac:dyDescent="0.3">
      <c r="A31" s="80"/>
      <c r="B31" s="21"/>
      <c r="C31" s="21"/>
      <c r="D31" s="21"/>
      <c r="E31" s="21"/>
      <c r="F31" s="21"/>
      <c r="G31" s="21"/>
      <c r="H31" s="21"/>
      <c r="I31" s="17"/>
      <c r="J31" s="17"/>
      <c r="K31" s="17"/>
      <c r="L31" s="17"/>
      <c r="M31" s="17"/>
      <c r="N31" s="17"/>
      <c r="O31" s="17"/>
      <c r="P31" s="17"/>
      <c r="Q31" s="17"/>
      <c r="R31" s="17"/>
      <c r="S31" s="17"/>
      <c r="T31" s="17"/>
      <c r="U31" s="81"/>
    </row>
    <row r="32" spans="1:21" s="27" customFormat="1" ht="90.75" customHeight="1" x14ac:dyDescent="0.3">
      <c r="A32" s="80"/>
      <c r="B32" s="21"/>
      <c r="C32" s="21"/>
      <c r="D32" s="21"/>
      <c r="E32" s="21"/>
      <c r="F32" s="21"/>
      <c r="G32" s="21"/>
      <c r="H32" s="21"/>
      <c r="I32" s="17"/>
      <c r="J32" s="17"/>
      <c r="K32" s="17"/>
      <c r="L32" s="17"/>
      <c r="M32" s="17"/>
      <c r="N32" s="17"/>
      <c r="O32" s="17"/>
      <c r="P32" s="17"/>
      <c r="Q32" s="17"/>
      <c r="R32" s="17"/>
      <c r="S32" s="17"/>
      <c r="T32" s="17"/>
      <c r="U32" s="81"/>
    </row>
    <row r="33" spans="1:21" s="27" customFormat="1" ht="90.75" customHeight="1" x14ac:dyDescent="0.3">
      <c r="A33" s="83"/>
      <c r="B33" s="21"/>
      <c r="C33" s="21"/>
      <c r="D33" s="21"/>
      <c r="E33" s="21"/>
      <c r="F33" s="21"/>
      <c r="G33" s="21"/>
      <c r="H33" s="21"/>
      <c r="I33" s="17"/>
      <c r="J33" s="17"/>
      <c r="K33" s="17"/>
      <c r="L33" s="17"/>
      <c r="M33" s="17"/>
      <c r="N33" s="17"/>
      <c r="O33" s="17"/>
      <c r="P33" s="17"/>
      <c r="Q33" s="17"/>
      <c r="R33" s="17"/>
      <c r="S33" s="17"/>
      <c r="T33" s="17"/>
      <c r="U33" s="81"/>
    </row>
    <row r="34" spans="1:21" s="27" customFormat="1" ht="90.75" customHeight="1" x14ac:dyDescent="0.3">
      <c r="A34" s="83"/>
      <c r="B34" s="21"/>
      <c r="C34" s="21"/>
      <c r="D34" s="21"/>
      <c r="E34" s="21"/>
      <c r="F34" s="21"/>
      <c r="G34" s="21"/>
      <c r="H34" s="21"/>
      <c r="I34" s="17"/>
      <c r="J34" s="17"/>
      <c r="K34" s="17"/>
      <c r="L34" s="17"/>
      <c r="M34" s="17"/>
      <c r="N34" s="17"/>
      <c r="O34" s="17"/>
      <c r="P34" s="17"/>
      <c r="Q34" s="17"/>
      <c r="R34" s="17"/>
      <c r="S34" s="17"/>
      <c r="T34" s="17"/>
      <c r="U34" s="81"/>
    </row>
    <row r="35" spans="1:21" s="27" customFormat="1" ht="90.75" customHeight="1" x14ac:dyDescent="0.3">
      <c r="A35" s="83"/>
      <c r="B35" s="21"/>
      <c r="C35" s="21"/>
      <c r="D35" s="21"/>
      <c r="E35" s="21"/>
      <c r="F35" s="21"/>
      <c r="G35" s="21"/>
      <c r="H35" s="21"/>
      <c r="I35" s="17"/>
      <c r="J35" s="17"/>
      <c r="K35" s="17"/>
      <c r="L35" s="17"/>
      <c r="M35" s="17"/>
      <c r="N35" s="17"/>
      <c r="O35" s="17"/>
      <c r="P35" s="17"/>
      <c r="Q35" s="17"/>
      <c r="R35" s="17"/>
      <c r="S35" s="17"/>
      <c r="T35" s="17"/>
      <c r="U35" s="81"/>
    </row>
    <row r="36" spans="1:21" s="27" customFormat="1" ht="39" customHeight="1" x14ac:dyDescent="0.3">
      <c r="A36" s="499" t="s">
        <v>224</v>
      </c>
      <c r="B36" s="500"/>
      <c r="C36" s="500"/>
      <c r="D36" s="500"/>
      <c r="E36" s="76"/>
      <c r="F36" s="76"/>
      <c r="G36" s="76"/>
      <c r="H36" s="76"/>
      <c r="I36" s="75"/>
      <c r="J36" s="75"/>
      <c r="K36" s="75"/>
      <c r="L36" s="75"/>
      <c r="M36" s="75"/>
      <c r="N36" s="75"/>
      <c r="O36" s="75"/>
      <c r="P36" s="75"/>
      <c r="Q36" s="75"/>
      <c r="R36" s="75"/>
      <c r="S36" s="75"/>
      <c r="T36" s="75"/>
      <c r="U36" s="82"/>
    </row>
    <row r="37" spans="1:21" s="27" customFormat="1" ht="90.75" customHeight="1" x14ac:dyDescent="0.3">
      <c r="A37" s="80"/>
      <c r="B37" s="21"/>
      <c r="C37" s="21"/>
      <c r="D37" s="21"/>
      <c r="E37" s="23"/>
      <c r="F37" s="23"/>
      <c r="G37" s="23"/>
      <c r="H37" s="23"/>
      <c r="I37" s="17"/>
      <c r="J37" s="17"/>
      <c r="K37" s="17"/>
      <c r="L37" s="17"/>
      <c r="M37" s="17"/>
      <c r="N37" s="17"/>
      <c r="O37" s="17"/>
      <c r="P37" s="17"/>
      <c r="Q37" s="17"/>
      <c r="R37" s="17"/>
      <c r="S37" s="17"/>
      <c r="T37" s="17"/>
      <c r="U37" s="81"/>
    </row>
    <row r="38" spans="1:21" s="27" customFormat="1" ht="90.75" customHeight="1" x14ac:dyDescent="0.3">
      <c r="A38" s="83"/>
      <c r="B38" s="24"/>
      <c r="C38" s="21"/>
      <c r="D38" s="21"/>
      <c r="E38" s="25"/>
      <c r="F38" s="25"/>
      <c r="G38" s="25"/>
      <c r="H38" s="25"/>
      <c r="I38" s="17"/>
      <c r="J38" s="17"/>
      <c r="K38" s="17"/>
      <c r="L38" s="17"/>
      <c r="M38" s="17"/>
      <c r="N38" s="17"/>
      <c r="O38" s="17"/>
      <c r="P38" s="17"/>
      <c r="Q38" s="17"/>
      <c r="R38" s="17"/>
      <c r="S38" s="17"/>
      <c r="T38" s="17"/>
      <c r="U38" s="81"/>
    </row>
    <row r="39" spans="1:21" s="27" customFormat="1" ht="90.75" customHeight="1" x14ac:dyDescent="0.3">
      <c r="A39" s="80"/>
      <c r="B39" s="21"/>
      <c r="C39" s="21"/>
      <c r="D39" s="21"/>
      <c r="E39" s="22"/>
      <c r="F39" s="22"/>
      <c r="G39" s="22"/>
      <c r="H39" s="22"/>
      <c r="I39" s="17"/>
      <c r="J39" s="17"/>
      <c r="K39" s="17"/>
      <c r="L39" s="17"/>
      <c r="M39" s="17"/>
      <c r="N39" s="17"/>
      <c r="O39" s="17"/>
      <c r="P39" s="17"/>
      <c r="Q39" s="17"/>
      <c r="R39" s="17"/>
      <c r="S39" s="17"/>
      <c r="T39" s="17"/>
      <c r="U39" s="81"/>
    </row>
    <row r="40" spans="1:21" s="27" customFormat="1" ht="90.75" customHeight="1" x14ac:dyDescent="0.3">
      <c r="A40" s="83"/>
      <c r="B40" s="21"/>
      <c r="C40" s="21"/>
      <c r="D40" s="21"/>
      <c r="E40" s="25"/>
      <c r="F40" s="25"/>
      <c r="G40" s="25"/>
      <c r="H40" s="25"/>
      <c r="I40" s="17"/>
      <c r="J40" s="17"/>
      <c r="K40" s="17"/>
      <c r="L40" s="17"/>
      <c r="M40" s="17"/>
      <c r="N40" s="17"/>
      <c r="O40" s="17"/>
      <c r="P40" s="17"/>
      <c r="Q40" s="17"/>
      <c r="R40" s="17"/>
      <c r="S40" s="17"/>
      <c r="T40" s="17"/>
      <c r="U40" s="81"/>
    </row>
    <row r="41" spans="1:21" s="27" customFormat="1" ht="90.75" customHeight="1" x14ac:dyDescent="0.3">
      <c r="A41" s="80"/>
      <c r="B41" s="21"/>
      <c r="C41" s="21"/>
      <c r="D41" s="21"/>
      <c r="E41" s="21"/>
      <c r="F41" s="21"/>
      <c r="G41" s="21"/>
      <c r="H41" s="21"/>
      <c r="I41" s="17"/>
      <c r="J41" s="17"/>
      <c r="K41" s="17"/>
      <c r="L41" s="17"/>
      <c r="M41" s="17"/>
      <c r="N41" s="17"/>
      <c r="O41" s="17"/>
      <c r="P41" s="17"/>
      <c r="Q41" s="17"/>
      <c r="R41" s="17"/>
      <c r="S41" s="17"/>
      <c r="T41" s="17"/>
      <c r="U41" s="81"/>
    </row>
    <row r="42" spans="1:21" s="27" customFormat="1" ht="90.75" customHeight="1" x14ac:dyDescent="0.3">
      <c r="A42" s="80"/>
      <c r="B42" s="21"/>
      <c r="C42" s="21"/>
      <c r="D42" s="21"/>
      <c r="E42" s="25"/>
      <c r="F42" s="25"/>
      <c r="G42" s="25"/>
      <c r="H42" s="25"/>
      <c r="I42" s="17"/>
      <c r="J42" s="17"/>
      <c r="K42" s="17"/>
      <c r="L42" s="17"/>
      <c r="M42" s="17"/>
      <c r="N42" s="17"/>
      <c r="O42" s="17"/>
      <c r="P42" s="17"/>
      <c r="Q42" s="17"/>
      <c r="R42" s="17"/>
      <c r="S42" s="17"/>
      <c r="T42" s="17"/>
      <c r="U42" s="81"/>
    </row>
    <row r="43" spans="1:21" s="27" customFormat="1" ht="90.75" customHeight="1" x14ac:dyDescent="0.3">
      <c r="A43" s="80"/>
      <c r="B43" s="21"/>
      <c r="C43" s="21"/>
      <c r="D43" s="21"/>
      <c r="E43" s="25"/>
      <c r="F43" s="25"/>
      <c r="G43" s="25"/>
      <c r="H43" s="25"/>
      <c r="I43" s="17"/>
      <c r="J43" s="17"/>
      <c r="K43" s="17"/>
      <c r="L43" s="17"/>
      <c r="M43" s="17"/>
      <c r="N43" s="17"/>
      <c r="O43" s="17"/>
      <c r="P43" s="17"/>
      <c r="Q43" s="17"/>
      <c r="R43" s="17"/>
      <c r="S43" s="17"/>
      <c r="T43" s="17"/>
      <c r="U43" s="81"/>
    </row>
    <row r="44" spans="1:21" s="27" customFormat="1" ht="90.75" customHeight="1" x14ac:dyDescent="0.3">
      <c r="A44" s="84"/>
      <c r="B44" s="25"/>
      <c r="C44" s="25"/>
      <c r="D44" s="25"/>
      <c r="E44" s="25"/>
      <c r="F44" s="25"/>
      <c r="G44" s="25"/>
      <c r="H44" s="25"/>
      <c r="I44" s="17"/>
      <c r="J44" s="17"/>
      <c r="K44" s="17"/>
      <c r="L44" s="17"/>
      <c r="M44" s="17"/>
      <c r="N44" s="17"/>
      <c r="O44" s="17"/>
      <c r="P44" s="17"/>
      <c r="Q44" s="17"/>
      <c r="R44" s="17"/>
      <c r="S44" s="17"/>
      <c r="T44" s="17"/>
      <c r="U44" s="81"/>
    </row>
    <row r="45" spans="1:21" s="27" customFormat="1" ht="90.75" customHeight="1" x14ac:dyDescent="0.3">
      <c r="A45" s="80"/>
      <c r="B45" s="21"/>
      <c r="C45" s="21"/>
      <c r="D45" s="21"/>
      <c r="E45" s="25"/>
      <c r="F45" s="25"/>
      <c r="G45" s="25"/>
      <c r="H45" s="25"/>
      <c r="I45" s="17"/>
      <c r="J45" s="17"/>
      <c r="K45" s="17"/>
      <c r="L45" s="17"/>
      <c r="M45" s="17"/>
      <c r="N45" s="17"/>
      <c r="O45" s="17"/>
      <c r="P45" s="17"/>
      <c r="Q45" s="17"/>
      <c r="R45" s="17"/>
      <c r="S45" s="17"/>
      <c r="T45" s="17"/>
      <c r="U45" s="81"/>
    </row>
    <row r="46" spans="1:21" s="27" customFormat="1" ht="90.75" customHeight="1" x14ac:dyDescent="0.3">
      <c r="A46" s="80"/>
      <c r="B46" s="21"/>
      <c r="C46" s="21"/>
      <c r="D46" s="21"/>
      <c r="E46" s="25"/>
      <c r="F46" s="25"/>
      <c r="G46" s="25"/>
      <c r="H46" s="25"/>
      <c r="I46" s="17"/>
      <c r="J46" s="17"/>
      <c r="K46" s="17"/>
      <c r="L46" s="17"/>
      <c r="M46" s="17"/>
      <c r="N46" s="17"/>
      <c r="O46" s="17"/>
      <c r="P46" s="17"/>
      <c r="Q46" s="17"/>
      <c r="R46" s="17"/>
      <c r="S46" s="17"/>
      <c r="T46" s="17"/>
      <c r="U46" s="81"/>
    </row>
    <row r="47" spans="1:21" s="27" customFormat="1" ht="90.75" customHeight="1" x14ac:dyDescent="0.3">
      <c r="A47" s="80"/>
      <c r="B47" s="22"/>
      <c r="C47" s="21"/>
      <c r="D47" s="21"/>
      <c r="E47" s="22"/>
      <c r="F47" s="22"/>
      <c r="G47" s="22"/>
      <c r="H47" s="22"/>
      <c r="I47" s="17"/>
      <c r="J47" s="17"/>
      <c r="K47" s="17"/>
      <c r="L47" s="17"/>
      <c r="M47" s="17"/>
      <c r="N47" s="17"/>
      <c r="O47" s="17"/>
      <c r="P47" s="17"/>
      <c r="Q47" s="17"/>
      <c r="R47" s="17"/>
      <c r="S47" s="17"/>
      <c r="T47" s="17"/>
      <c r="U47" s="81"/>
    </row>
    <row r="48" spans="1:21" s="27" customFormat="1" ht="39" customHeight="1" x14ac:dyDescent="0.3">
      <c r="A48" s="501" t="s">
        <v>225</v>
      </c>
      <c r="B48" s="502"/>
      <c r="C48" s="502"/>
      <c r="D48" s="502"/>
      <c r="E48" s="77"/>
      <c r="F48" s="77"/>
      <c r="G48" s="77"/>
      <c r="H48" s="77"/>
      <c r="I48" s="75"/>
      <c r="J48" s="75"/>
      <c r="K48" s="75"/>
      <c r="L48" s="75"/>
      <c r="M48" s="75"/>
      <c r="N48" s="75"/>
      <c r="O48" s="75"/>
      <c r="P48" s="75"/>
      <c r="Q48" s="75"/>
      <c r="R48" s="75"/>
      <c r="S48" s="75"/>
      <c r="T48" s="75"/>
      <c r="U48" s="82"/>
    </row>
    <row r="49" spans="1:21" s="27" customFormat="1" ht="90.75" customHeight="1" x14ac:dyDescent="0.3">
      <c r="A49" s="80"/>
      <c r="B49" s="21"/>
      <c r="C49" s="21"/>
      <c r="D49" s="21"/>
      <c r="E49" s="21"/>
      <c r="F49" s="21"/>
      <c r="G49" s="21"/>
      <c r="H49" s="21"/>
      <c r="I49" s="17"/>
      <c r="J49" s="17"/>
      <c r="K49" s="17"/>
      <c r="L49" s="17"/>
      <c r="M49" s="17"/>
      <c r="N49" s="17"/>
      <c r="O49" s="17"/>
      <c r="P49" s="17"/>
      <c r="Q49" s="17"/>
      <c r="R49" s="17"/>
      <c r="S49" s="17"/>
      <c r="T49" s="17"/>
      <c r="U49" s="81"/>
    </row>
    <row r="50" spans="1:21" s="27" customFormat="1" ht="90.75" customHeight="1" x14ac:dyDescent="0.3">
      <c r="A50" s="80"/>
      <c r="B50" s="21"/>
      <c r="C50" s="21"/>
      <c r="D50" s="21"/>
      <c r="E50" s="21"/>
      <c r="F50" s="21"/>
      <c r="G50" s="21"/>
      <c r="H50" s="21"/>
      <c r="I50" s="17"/>
      <c r="J50" s="17"/>
      <c r="K50" s="17"/>
      <c r="L50" s="17"/>
      <c r="M50" s="17"/>
      <c r="N50" s="17"/>
      <c r="O50" s="17"/>
      <c r="P50" s="17"/>
      <c r="Q50" s="17"/>
      <c r="R50" s="17"/>
      <c r="S50" s="17"/>
      <c r="T50" s="17"/>
      <c r="U50" s="81"/>
    </row>
    <row r="51" spans="1:21" s="27" customFormat="1" ht="90.75" customHeight="1" x14ac:dyDescent="0.3">
      <c r="A51" s="83"/>
      <c r="B51" s="21"/>
      <c r="C51" s="21"/>
      <c r="D51" s="21"/>
      <c r="E51" s="25"/>
      <c r="F51" s="25"/>
      <c r="G51" s="25"/>
      <c r="H51" s="25"/>
      <c r="I51" s="17"/>
      <c r="J51" s="17"/>
      <c r="K51" s="17"/>
      <c r="L51" s="17"/>
      <c r="M51" s="17"/>
      <c r="N51" s="17"/>
      <c r="O51" s="17"/>
      <c r="P51" s="17"/>
      <c r="Q51" s="17"/>
      <c r="R51" s="17"/>
      <c r="S51" s="17"/>
      <c r="T51" s="17"/>
      <c r="U51" s="81"/>
    </row>
    <row r="52" spans="1:21" s="27" customFormat="1" ht="90.75" customHeight="1" x14ac:dyDescent="0.3">
      <c r="A52" s="83"/>
      <c r="B52" s="21"/>
      <c r="C52" s="21"/>
      <c r="D52" s="21"/>
      <c r="E52" s="26"/>
      <c r="F52" s="26"/>
      <c r="G52" s="26"/>
      <c r="H52" s="26"/>
      <c r="I52" s="17"/>
      <c r="J52" s="17"/>
      <c r="K52" s="17"/>
      <c r="L52" s="17"/>
      <c r="M52" s="17"/>
      <c r="N52" s="17"/>
      <c r="O52" s="17"/>
      <c r="P52" s="17"/>
      <c r="Q52" s="17"/>
      <c r="R52" s="17"/>
      <c r="S52" s="17"/>
      <c r="T52" s="17"/>
      <c r="U52" s="81"/>
    </row>
    <row r="53" spans="1:21" s="27" customFormat="1" ht="90.75" customHeight="1" x14ac:dyDescent="0.3">
      <c r="A53" s="83"/>
      <c r="B53" s="21"/>
      <c r="C53" s="21"/>
      <c r="D53" s="21"/>
      <c r="E53" s="25"/>
      <c r="F53" s="25"/>
      <c r="G53" s="25"/>
      <c r="H53" s="25"/>
      <c r="I53" s="17"/>
      <c r="J53" s="17"/>
      <c r="K53" s="17"/>
      <c r="L53" s="17"/>
      <c r="M53" s="17"/>
      <c r="N53" s="17"/>
      <c r="O53" s="17"/>
      <c r="P53" s="17"/>
      <c r="Q53" s="17"/>
      <c r="R53" s="17"/>
      <c r="S53" s="17"/>
      <c r="T53" s="17"/>
      <c r="U53" s="81"/>
    </row>
    <row r="54" spans="1:21" s="27" customFormat="1" ht="90.75" customHeight="1" x14ac:dyDescent="0.3">
      <c r="A54" s="83"/>
      <c r="B54" s="21"/>
      <c r="C54" s="21"/>
      <c r="D54" s="21"/>
      <c r="E54" s="21"/>
      <c r="F54" s="21"/>
      <c r="G54" s="21"/>
      <c r="H54" s="21"/>
      <c r="I54" s="17"/>
      <c r="J54" s="17"/>
      <c r="K54" s="17"/>
      <c r="L54" s="17"/>
      <c r="M54" s="17"/>
      <c r="N54" s="17"/>
      <c r="O54" s="17"/>
      <c r="P54" s="17"/>
      <c r="Q54" s="17"/>
      <c r="R54" s="17"/>
      <c r="S54" s="17"/>
      <c r="T54" s="17"/>
      <c r="U54" s="81"/>
    </row>
    <row r="55" spans="1:21" s="27" customFormat="1" ht="90.75" customHeight="1" x14ac:dyDescent="0.3">
      <c r="A55" s="80"/>
      <c r="B55" s="21"/>
      <c r="C55" s="21"/>
      <c r="D55" s="21"/>
      <c r="E55" s="21"/>
      <c r="F55" s="21"/>
      <c r="G55" s="21"/>
      <c r="H55" s="21"/>
      <c r="I55" s="17"/>
      <c r="J55" s="17"/>
      <c r="K55" s="17"/>
      <c r="L55" s="17"/>
      <c r="M55" s="17"/>
      <c r="N55" s="17"/>
      <c r="O55" s="17"/>
      <c r="P55" s="17"/>
      <c r="Q55" s="17"/>
      <c r="R55" s="17"/>
      <c r="S55" s="17"/>
      <c r="T55" s="17"/>
      <c r="U55" s="81"/>
    </row>
    <row r="56" spans="1:21" s="27" customFormat="1" ht="84" customHeight="1" thickBot="1" x14ac:dyDescent="0.35">
      <c r="A56" s="85" t="s">
        <v>24</v>
      </c>
      <c r="B56" s="86" t="s">
        <v>25</v>
      </c>
      <c r="C56" s="497" t="s">
        <v>26</v>
      </c>
      <c r="D56" s="497"/>
      <c r="E56" s="497"/>
      <c r="F56" s="497"/>
      <c r="G56" s="497"/>
      <c r="H56" s="497"/>
      <c r="I56" s="497"/>
      <c r="J56" s="497"/>
      <c r="K56" s="497"/>
      <c r="L56" s="497"/>
      <c r="M56" s="497"/>
      <c r="N56" s="497"/>
      <c r="O56" s="497"/>
      <c r="P56" s="497"/>
      <c r="Q56" s="497"/>
      <c r="R56" s="497"/>
      <c r="S56" s="497"/>
      <c r="T56" s="497"/>
      <c r="U56" s="498"/>
    </row>
    <row r="57" spans="1:21" s="16" customFormat="1" ht="136.5" customHeight="1" x14ac:dyDescent="0.3">
      <c r="A57" s="520" t="s">
        <v>220</v>
      </c>
      <c r="B57" s="520"/>
      <c r="C57" s="520"/>
      <c r="D57" s="520"/>
      <c r="E57" s="520"/>
      <c r="F57" s="520"/>
      <c r="G57" s="520"/>
      <c r="H57" s="520"/>
      <c r="I57" s="520"/>
      <c r="J57" s="520"/>
      <c r="K57" s="520"/>
    </row>
  </sheetData>
  <mergeCells count="39">
    <mergeCell ref="A1:A3"/>
    <mergeCell ref="B1:K3"/>
    <mergeCell ref="A57:K57"/>
    <mergeCell ref="A13:A16"/>
    <mergeCell ref="B13:B16"/>
    <mergeCell ref="C13:C16"/>
    <mergeCell ref="J14:U15"/>
    <mergeCell ref="A17:D17"/>
    <mergeCell ref="J13:U13"/>
    <mergeCell ref="D13:D16"/>
    <mergeCell ref="E13:I13"/>
    <mergeCell ref="L1:U3"/>
    <mergeCell ref="B4:U4"/>
    <mergeCell ref="B5:U5"/>
    <mergeCell ref="B6:U6"/>
    <mergeCell ref="B7:U7"/>
    <mergeCell ref="B8:U8"/>
    <mergeCell ref="I14:I17"/>
    <mergeCell ref="J16:J17"/>
    <mergeCell ref="K16:K17"/>
    <mergeCell ref="L16:L17"/>
    <mergeCell ref="M16:M17"/>
    <mergeCell ref="N16:N17"/>
    <mergeCell ref="O16:O17"/>
    <mergeCell ref="S16:S17"/>
    <mergeCell ref="T16:T17"/>
    <mergeCell ref="U16:U17"/>
    <mergeCell ref="A9:XFD12"/>
    <mergeCell ref="C56:U56"/>
    <mergeCell ref="A26:D26"/>
    <mergeCell ref="A36:D36"/>
    <mergeCell ref="A48:D48"/>
    <mergeCell ref="E14:E17"/>
    <mergeCell ref="F14:F17"/>
    <mergeCell ref="G14:G17"/>
    <mergeCell ref="H14:H17"/>
    <mergeCell ref="P16:P17"/>
    <mergeCell ref="Q16:Q17"/>
    <mergeCell ref="R16:R17"/>
  </mergeCells>
  <pageMargins left="0.31496062992125984" right="0.08" top="0.41" bottom="7.874015748031496E-2" header="0.21" footer="0.31496062992125984"/>
  <pageSetup paperSize="14"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opLeftCell="A17" workbookViewId="0">
      <selection activeCell="A19" sqref="A19"/>
    </sheetView>
  </sheetViews>
  <sheetFormatPr baseColWidth="10" defaultColWidth="11.44140625" defaultRowHeight="14.4" x14ac:dyDescent="0.3"/>
  <cols>
    <col min="1" max="1" width="43.33203125" style="49" customWidth="1"/>
    <col min="2" max="2" width="103.6640625" style="49" customWidth="1"/>
    <col min="3" max="16384" width="11.44140625" style="49"/>
  </cols>
  <sheetData>
    <row r="1" spans="1:2" ht="46.5" customHeight="1" x14ac:dyDescent="0.3">
      <c r="A1" s="328" t="s">
        <v>28</v>
      </c>
      <c r="B1" s="329"/>
    </row>
    <row r="2" spans="1:2" ht="78" customHeight="1" x14ac:dyDescent="0.3">
      <c r="A2" s="47" t="s">
        <v>50</v>
      </c>
      <c r="B2" s="40" t="s">
        <v>29</v>
      </c>
    </row>
    <row r="3" spans="1:2" ht="78" customHeight="1" x14ac:dyDescent="0.3">
      <c r="A3" s="47" t="s">
        <v>49</v>
      </c>
      <c r="B3" s="40" t="s">
        <v>48</v>
      </c>
    </row>
    <row r="4" spans="1:2" ht="78" customHeight="1" x14ac:dyDescent="0.3">
      <c r="A4" s="47" t="s">
        <v>51</v>
      </c>
      <c r="B4" s="40" t="s">
        <v>95</v>
      </c>
    </row>
    <row r="5" spans="1:2" ht="201.75" customHeight="1" x14ac:dyDescent="0.3">
      <c r="A5" s="47" t="s">
        <v>30</v>
      </c>
      <c r="B5" s="40" t="s">
        <v>31</v>
      </c>
    </row>
    <row r="6" spans="1:2" ht="78" customHeight="1" x14ac:dyDescent="0.3">
      <c r="A6" s="47" t="s">
        <v>52</v>
      </c>
      <c r="B6" s="40" t="s">
        <v>32</v>
      </c>
    </row>
    <row r="7" spans="1:2" ht="78" customHeight="1" x14ac:dyDescent="0.3">
      <c r="A7" s="46" t="s">
        <v>33</v>
      </c>
      <c r="B7" s="40" t="s">
        <v>34</v>
      </c>
    </row>
    <row r="8" spans="1:2" ht="78" customHeight="1" x14ac:dyDescent="0.3">
      <c r="A8" s="47" t="s">
        <v>53</v>
      </c>
      <c r="B8" s="40" t="s">
        <v>35</v>
      </c>
    </row>
    <row r="9" spans="1:2" ht="78" customHeight="1" x14ac:dyDescent="0.3">
      <c r="A9" s="46" t="s">
        <v>36</v>
      </c>
      <c r="B9" s="40" t="s">
        <v>55</v>
      </c>
    </row>
    <row r="10" spans="1:2" ht="78" customHeight="1" x14ac:dyDescent="0.3">
      <c r="A10" s="46" t="s">
        <v>37</v>
      </c>
      <c r="B10" s="40" t="s">
        <v>38</v>
      </c>
    </row>
    <row r="11" spans="1:2" ht="78" customHeight="1" x14ac:dyDescent="0.3">
      <c r="A11" s="47" t="s">
        <v>39</v>
      </c>
      <c r="B11" s="40" t="s">
        <v>40</v>
      </c>
    </row>
    <row r="12" spans="1:2" ht="78" customHeight="1" x14ac:dyDescent="0.3">
      <c r="A12" s="47" t="s">
        <v>41</v>
      </c>
      <c r="B12" s="40" t="s">
        <v>56</v>
      </c>
    </row>
    <row r="13" spans="1:2" ht="78" customHeight="1" x14ac:dyDescent="0.3">
      <c r="A13" s="47" t="s">
        <v>42</v>
      </c>
      <c r="B13" s="40" t="s">
        <v>43</v>
      </c>
    </row>
    <row r="14" spans="1:2" ht="110.25" customHeight="1" x14ac:dyDescent="0.3">
      <c r="A14" s="47" t="s">
        <v>44</v>
      </c>
      <c r="B14" s="40" t="s">
        <v>45</v>
      </c>
    </row>
    <row r="15" spans="1:2" ht="78" customHeight="1" x14ac:dyDescent="0.3">
      <c r="A15" s="47" t="s">
        <v>54</v>
      </c>
      <c r="B15" s="40" t="s">
        <v>289</v>
      </c>
    </row>
    <row r="16" spans="1:2" ht="78" customHeight="1" x14ac:dyDescent="0.3">
      <c r="A16" s="170" t="s">
        <v>46</v>
      </c>
      <c r="B16" s="171" t="s">
        <v>47</v>
      </c>
    </row>
    <row r="20" spans="1:1" x14ac:dyDescent="0.3">
      <c r="A20" s="172"/>
    </row>
    <row r="21" spans="1:1" x14ac:dyDescent="0.3">
      <c r="A21" s="173"/>
    </row>
    <row r="22" spans="1:1" x14ac:dyDescent="0.3">
      <c r="A22" s="173"/>
    </row>
    <row r="23" spans="1:1" x14ac:dyDescent="0.3">
      <c r="A23" s="173"/>
    </row>
    <row r="24" spans="1:1" x14ac:dyDescent="0.3">
      <c r="A24" s="169"/>
    </row>
    <row r="25" spans="1:1" x14ac:dyDescent="0.3">
      <c r="A25" s="169"/>
    </row>
    <row r="26" spans="1:1" x14ac:dyDescent="0.3">
      <c r="A26" s="169"/>
    </row>
    <row r="27" spans="1:1" x14ac:dyDescent="0.3">
      <c r="A27" s="169"/>
    </row>
  </sheetData>
  <sortState xmlns:xlrd2="http://schemas.microsoft.com/office/spreadsheetml/2017/richdata2" ref="A6:A19">
    <sortCondition ref="A5"/>
  </sortState>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zoomScale="57" zoomScaleNormal="57" workbookViewId="0">
      <selection activeCell="B16" sqref="B16"/>
    </sheetView>
  </sheetViews>
  <sheetFormatPr baseColWidth="10" defaultColWidth="11.44140625" defaultRowHeight="14.4" x14ac:dyDescent="0.3"/>
  <cols>
    <col min="1" max="1" width="24.109375" style="5" customWidth="1"/>
    <col min="2" max="2" width="44.44140625" style="5" customWidth="1"/>
    <col min="3" max="3" width="53.44140625" style="5" customWidth="1"/>
    <col min="4" max="4" width="41.88671875" style="5" customWidth="1"/>
    <col min="5" max="5" width="25.33203125" style="5" customWidth="1"/>
    <col min="6" max="6" width="45.77734375" style="5" customWidth="1"/>
    <col min="7" max="13" width="11.44140625" style="5"/>
    <col min="14" max="14" width="27.5546875" style="5" customWidth="1"/>
    <col min="15" max="16384" width="11.44140625" style="5"/>
  </cols>
  <sheetData>
    <row r="1" spans="1:14" ht="72" customHeight="1" x14ac:dyDescent="0.3">
      <c r="A1" s="54" t="s">
        <v>16</v>
      </c>
      <c r="B1" s="330" t="s">
        <v>343</v>
      </c>
      <c r="C1" s="330"/>
      <c r="D1" s="330"/>
      <c r="E1" s="330"/>
      <c r="F1" s="331"/>
      <c r="G1" s="50"/>
      <c r="H1" s="50"/>
      <c r="I1" s="50"/>
      <c r="J1" s="50"/>
      <c r="K1" s="50"/>
      <c r="L1" s="50"/>
      <c r="M1" s="52"/>
      <c r="N1" s="53"/>
    </row>
    <row r="2" spans="1:14" x14ac:dyDescent="0.3">
      <c r="A2" s="55" t="s">
        <v>99</v>
      </c>
      <c r="B2" s="229">
        <v>45643</v>
      </c>
      <c r="F2" s="6"/>
    </row>
    <row r="3" spans="1:14" ht="76.5" customHeight="1" x14ac:dyDescent="0.3">
      <c r="A3" s="332" t="s">
        <v>126</v>
      </c>
      <c r="B3" s="333"/>
      <c r="C3" s="333"/>
      <c r="D3" s="333"/>
      <c r="E3" s="333"/>
      <c r="F3" s="334"/>
    </row>
    <row r="4" spans="1:14" ht="24.75" customHeight="1" x14ac:dyDescent="0.3">
      <c r="A4" s="56"/>
      <c r="B4"/>
      <c r="C4"/>
      <c r="D4"/>
      <c r="E4"/>
      <c r="F4" s="57"/>
    </row>
    <row r="5" spans="1:14" x14ac:dyDescent="0.3">
      <c r="A5" s="58" t="s">
        <v>64</v>
      </c>
      <c r="B5" s="37" t="s">
        <v>59</v>
      </c>
      <c r="C5" s="37" t="s">
        <v>60</v>
      </c>
      <c r="D5" s="37" t="s">
        <v>61</v>
      </c>
      <c r="E5" s="37" t="s">
        <v>63</v>
      </c>
      <c r="F5" s="59" t="s">
        <v>62</v>
      </c>
      <c r="G5" s="51"/>
    </row>
    <row r="6" spans="1:14" x14ac:dyDescent="0.3">
      <c r="A6" s="337" t="s">
        <v>65</v>
      </c>
      <c r="B6" s="340" t="s">
        <v>70</v>
      </c>
      <c r="C6" s="44" t="s">
        <v>344</v>
      </c>
      <c r="D6" s="230">
        <v>43587</v>
      </c>
      <c r="E6" s="45" t="s">
        <v>319</v>
      </c>
      <c r="F6" s="214"/>
      <c r="G6" s="51"/>
    </row>
    <row r="7" spans="1:14" ht="30.75" customHeight="1" x14ac:dyDescent="0.3">
      <c r="A7" s="338"/>
      <c r="B7" s="341"/>
      <c r="C7" s="44" t="s">
        <v>321</v>
      </c>
      <c r="D7" s="230">
        <v>43286</v>
      </c>
      <c r="E7" s="45" t="s">
        <v>319</v>
      </c>
      <c r="F7" s="214" t="s">
        <v>345</v>
      </c>
    </row>
    <row r="8" spans="1:14" ht="43.2" x14ac:dyDescent="0.3">
      <c r="A8" s="338"/>
      <c r="B8" s="43" t="s">
        <v>66</v>
      </c>
      <c r="C8" s="201" t="s">
        <v>501</v>
      </c>
      <c r="D8" s="230">
        <v>45551</v>
      </c>
      <c r="E8" s="45" t="s">
        <v>319</v>
      </c>
      <c r="F8" s="60"/>
    </row>
    <row r="9" spans="1:14" ht="42" x14ac:dyDescent="0.3">
      <c r="A9" s="338"/>
      <c r="B9" s="43" t="s">
        <v>67</v>
      </c>
      <c r="C9" s="201" t="s">
        <v>502</v>
      </c>
      <c r="D9" s="230">
        <v>45551</v>
      </c>
      <c r="E9" s="45" t="s">
        <v>319</v>
      </c>
      <c r="F9" s="60"/>
    </row>
    <row r="10" spans="1:14" ht="42" x14ac:dyDescent="0.3">
      <c r="A10" s="338"/>
      <c r="B10" s="43" t="s">
        <v>346</v>
      </c>
      <c r="C10" s="201" t="s">
        <v>502</v>
      </c>
      <c r="D10" s="230">
        <v>45551</v>
      </c>
      <c r="E10" s="45" t="s">
        <v>319</v>
      </c>
      <c r="F10" s="60"/>
    </row>
    <row r="11" spans="1:14" ht="55.5" customHeight="1" x14ac:dyDescent="0.3">
      <c r="A11" s="338"/>
      <c r="B11" s="43" t="s">
        <v>69</v>
      </c>
      <c r="C11" s="201" t="s">
        <v>503</v>
      </c>
      <c r="D11" s="230">
        <v>45582</v>
      </c>
      <c r="E11" s="45" t="s">
        <v>12</v>
      </c>
      <c r="F11" s="60"/>
    </row>
    <row r="12" spans="1:14" ht="30.75" customHeight="1" x14ac:dyDescent="0.3">
      <c r="A12" s="338"/>
      <c r="B12" s="43" t="s">
        <v>68</v>
      </c>
      <c r="C12" s="231"/>
      <c r="D12" s="231"/>
      <c r="E12" s="231"/>
      <c r="F12" s="232"/>
    </row>
    <row r="13" spans="1:14" ht="68.25" customHeight="1" x14ac:dyDescent="0.3">
      <c r="A13" s="338"/>
      <c r="B13" s="43" t="s">
        <v>82</v>
      </c>
      <c r="C13" s="202" t="s">
        <v>405</v>
      </c>
      <c r="D13" s="45">
        <v>2022</v>
      </c>
      <c r="E13" s="45" t="s">
        <v>319</v>
      </c>
      <c r="F13" s="60"/>
    </row>
    <row r="14" spans="1:14" ht="264" customHeight="1" x14ac:dyDescent="0.3">
      <c r="A14" s="338"/>
      <c r="B14" s="43" t="s">
        <v>71</v>
      </c>
      <c r="C14" s="43" t="s">
        <v>504</v>
      </c>
      <c r="D14" s="45"/>
      <c r="E14" s="45"/>
      <c r="F14" s="60"/>
    </row>
    <row r="15" spans="1:14" ht="62.25" customHeight="1" x14ac:dyDescent="0.3">
      <c r="A15" s="338"/>
      <c r="B15" s="43" t="s">
        <v>406</v>
      </c>
      <c r="C15" s="43" t="s">
        <v>505</v>
      </c>
      <c r="D15" s="45"/>
      <c r="E15" s="45" t="s">
        <v>320</v>
      </c>
      <c r="F15" s="60"/>
    </row>
    <row r="16" spans="1:14" ht="111" customHeight="1" x14ac:dyDescent="0.3">
      <c r="A16" s="338"/>
      <c r="B16" s="43" t="s">
        <v>83</v>
      </c>
      <c r="C16" s="45" t="s">
        <v>322</v>
      </c>
      <c r="D16" s="45"/>
      <c r="E16" s="43" t="s">
        <v>319</v>
      </c>
      <c r="F16" s="60"/>
    </row>
    <row r="17" spans="1:6" ht="28.8" x14ac:dyDescent="0.3">
      <c r="A17" s="339"/>
      <c r="B17" s="43" t="s">
        <v>91</v>
      </c>
      <c r="C17" s="202" t="s">
        <v>407</v>
      </c>
      <c r="D17" s="43"/>
      <c r="E17" s="45" t="s">
        <v>319</v>
      </c>
      <c r="F17" s="214"/>
    </row>
    <row r="18" spans="1:6" ht="36" customHeight="1" x14ac:dyDescent="0.3">
      <c r="A18" s="335" t="s">
        <v>72</v>
      </c>
      <c r="B18" s="48" t="s">
        <v>73</v>
      </c>
      <c r="C18" s="213" t="s">
        <v>408</v>
      </c>
      <c r="D18" s="38"/>
      <c r="E18" s="38" t="s">
        <v>319</v>
      </c>
      <c r="F18" s="61"/>
    </row>
    <row r="19" spans="1:6" ht="28.8" x14ac:dyDescent="0.3">
      <c r="A19" s="335"/>
      <c r="B19" s="48" t="s">
        <v>74</v>
      </c>
      <c r="C19" s="213" t="s">
        <v>408</v>
      </c>
      <c r="D19" s="95"/>
      <c r="E19" s="95" t="s">
        <v>319</v>
      </c>
      <c r="F19" s="61"/>
    </row>
    <row r="20" spans="1:6" x14ac:dyDescent="0.3">
      <c r="A20" s="335"/>
      <c r="B20" s="48" t="s">
        <v>75</v>
      </c>
      <c r="C20" s="203" t="s">
        <v>409</v>
      </c>
      <c r="D20" s="38"/>
      <c r="E20" s="38" t="s">
        <v>320</v>
      </c>
      <c r="F20" s="61"/>
    </row>
    <row r="21" spans="1:6" ht="37.5" customHeight="1" x14ac:dyDescent="0.3">
      <c r="A21" s="335"/>
      <c r="B21" s="48" t="s">
        <v>76</v>
      </c>
      <c r="C21" s="203" t="s">
        <v>411</v>
      </c>
      <c r="D21" s="38"/>
      <c r="E21" s="38" t="s">
        <v>320</v>
      </c>
      <c r="F21" s="61"/>
    </row>
    <row r="22" spans="1:6" ht="58.5" customHeight="1" x14ac:dyDescent="0.3">
      <c r="A22" s="335"/>
      <c r="B22" s="48" t="s">
        <v>77</v>
      </c>
      <c r="C22" s="40" t="s">
        <v>412</v>
      </c>
      <c r="D22" s="38"/>
      <c r="E22" s="38" t="s">
        <v>319</v>
      </c>
      <c r="F22" s="61"/>
    </row>
    <row r="23" spans="1:6" ht="28.8" x14ac:dyDescent="0.3">
      <c r="A23" s="335"/>
      <c r="B23" s="48" t="s">
        <v>100</v>
      </c>
      <c r="C23" s="203" t="s">
        <v>410</v>
      </c>
      <c r="D23" s="38"/>
      <c r="E23" s="40" t="s">
        <v>319</v>
      </c>
      <c r="F23" s="215"/>
    </row>
    <row r="24" spans="1:6" ht="37.5" customHeight="1" x14ac:dyDescent="0.3">
      <c r="A24" s="335"/>
      <c r="B24" s="48" t="s">
        <v>78</v>
      </c>
      <c r="C24" s="38" t="s">
        <v>413</v>
      </c>
      <c r="D24" s="38"/>
      <c r="E24" s="200"/>
      <c r="F24" s="61"/>
    </row>
    <row r="25" spans="1:6" ht="28.8" x14ac:dyDescent="0.3">
      <c r="A25" s="335"/>
      <c r="B25" s="43" t="s">
        <v>79</v>
      </c>
      <c r="C25" s="203" t="s">
        <v>414</v>
      </c>
      <c r="D25" s="38"/>
      <c r="E25" s="200"/>
      <c r="F25" s="61"/>
    </row>
    <row r="26" spans="1:6" ht="37.5" customHeight="1" x14ac:dyDescent="0.3">
      <c r="A26" s="335"/>
      <c r="B26" s="43" t="s">
        <v>80</v>
      </c>
      <c r="C26" s="38" t="s">
        <v>415</v>
      </c>
      <c r="D26" s="38"/>
      <c r="E26" s="38" t="s">
        <v>319</v>
      </c>
      <c r="F26" s="61"/>
    </row>
    <row r="27" spans="1:6" ht="30.75" customHeight="1" x14ac:dyDescent="0.3">
      <c r="A27" s="335"/>
      <c r="B27" s="43" t="s">
        <v>81</v>
      </c>
      <c r="C27" s="203" t="s">
        <v>417</v>
      </c>
      <c r="D27" s="38"/>
      <c r="E27" s="38" t="s">
        <v>319</v>
      </c>
      <c r="F27" s="61"/>
    </row>
    <row r="28" spans="1:6" ht="30.75" customHeight="1" x14ac:dyDescent="0.3">
      <c r="A28" s="335"/>
      <c r="B28" s="43" t="s">
        <v>84</v>
      </c>
      <c r="C28" s="203" t="s">
        <v>416</v>
      </c>
      <c r="D28" s="38"/>
      <c r="E28" s="38" t="s">
        <v>319</v>
      </c>
      <c r="F28" s="61"/>
    </row>
    <row r="29" spans="1:6" ht="57.6" x14ac:dyDescent="0.3">
      <c r="A29" s="337" t="s">
        <v>88</v>
      </c>
      <c r="B29" s="43" t="s">
        <v>89</v>
      </c>
      <c r="C29" s="203" t="s">
        <v>506</v>
      </c>
      <c r="D29" s="38"/>
      <c r="E29" s="38" t="s">
        <v>320</v>
      </c>
      <c r="F29" s="61"/>
    </row>
    <row r="30" spans="1:6" ht="37.5" customHeight="1" x14ac:dyDescent="0.3">
      <c r="A30" s="338"/>
      <c r="B30" s="43" t="s">
        <v>90</v>
      </c>
      <c r="C30" s="38" t="s">
        <v>418</v>
      </c>
      <c r="D30" s="38"/>
      <c r="E30" s="38" t="s">
        <v>319</v>
      </c>
      <c r="F30" s="61"/>
    </row>
    <row r="31" spans="1:6" ht="37.5" customHeight="1" x14ac:dyDescent="0.3">
      <c r="A31" s="338"/>
      <c r="B31" s="43" t="s">
        <v>92</v>
      </c>
      <c r="C31" s="38" t="s">
        <v>418</v>
      </c>
      <c r="D31" s="38"/>
      <c r="E31" s="38" t="s">
        <v>319</v>
      </c>
      <c r="F31" s="61"/>
    </row>
    <row r="32" spans="1:6" ht="37.5" customHeight="1" x14ac:dyDescent="0.3">
      <c r="A32" s="338"/>
      <c r="B32" s="43" t="s">
        <v>93</v>
      </c>
      <c r="C32" s="38" t="s">
        <v>418</v>
      </c>
      <c r="D32" s="38"/>
      <c r="E32" s="38" t="s">
        <v>319</v>
      </c>
      <c r="F32" s="61"/>
    </row>
    <row r="33" spans="1:6" ht="28.2" x14ac:dyDescent="0.3">
      <c r="A33" s="339"/>
      <c r="B33" s="43" t="s">
        <v>96</v>
      </c>
      <c r="C33" s="38" t="s">
        <v>440</v>
      </c>
      <c r="D33" s="38"/>
      <c r="E33" s="38" t="s">
        <v>319</v>
      </c>
      <c r="F33" s="61"/>
    </row>
    <row r="34" spans="1:6" ht="43.5" customHeight="1" x14ac:dyDescent="0.3">
      <c r="A34" s="335" t="s">
        <v>85</v>
      </c>
      <c r="B34" s="43" t="s">
        <v>98</v>
      </c>
      <c r="C34" s="40" t="s">
        <v>323</v>
      </c>
      <c r="D34" s="38"/>
      <c r="E34" s="38" t="s">
        <v>319</v>
      </c>
      <c r="F34" s="61"/>
    </row>
    <row r="35" spans="1:6" ht="43.5" customHeight="1" x14ac:dyDescent="0.3">
      <c r="A35" s="335"/>
      <c r="B35" s="43" t="s">
        <v>86</v>
      </c>
      <c r="C35" s="40" t="s">
        <v>507</v>
      </c>
      <c r="D35" s="38"/>
      <c r="E35" s="38" t="s">
        <v>319</v>
      </c>
      <c r="F35" s="61"/>
    </row>
    <row r="36" spans="1:6" ht="43.5" customHeight="1" x14ac:dyDescent="0.3">
      <c r="A36" s="335"/>
      <c r="B36" s="43" t="s">
        <v>87</v>
      </c>
      <c r="C36" s="40" t="s">
        <v>507</v>
      </c>
      <c r="D36" s="38"/>
      <c r="E36" s="38" t="s">
        <v>319</v>
      </c>
      <c r="F36" s="61"/>
    </row>
    <row r="37" spans="1:6" ht="43.5" customHeight="1" x14ac:dyDescent="0.3">
      <c r="A37" s="335"/>
      <c r="B37" s="43" t="s">
        <v>94</v>
      </c>
      <c r="C37" s="40" t="s">
        <v>507</v>
      </c>
      <c r="D37" s="38"/>
      <c r="E37" s="38"/>
      <c r="F37" s="61"/>
    </row>
    <row r="38" spans="1:6" ht="43.5" customHeight="1" x14ac:dyDescent="0.3">
      <c r="A38" s="335"/>
      <c r="B38" s="43" t="s">
        <v>97</v>
      </c>
      <c r="C38" s="38"/>
      <c r="D38" s="38"/>
      <c r="E38" s="38"/>
      <c r="F38" s="61"/>
    </row>
    <row r="39" spans="1:6" ht="27.6" x14ac:dyDescent="0.3">
      <c r="A39" s="335"/>
      <c r="B39" s="43" t="s">
        <v>124</v>
      </c>
      <c r="C39" s="40" t="s">
        <v>419</v>
      </c>
      <c r="D39" s="40"/>
      <c r="E39" s="40" t="s">
        <v>319</v>
      </c>
      <c r="F39" s="61"/>
    </row>
    <row r="40" spans="1:6" ht="36" customHeight="1" thickBot="1" x14ac:dyDescent="0.35">
      <c r="A40" s="336"/>
      <c r="B40" s="62" t="s">
        <v>125</v>
      </c>
      <c r="C40" s="216" t="s">
        <v>441</v>
      </c>
      <c r="D40" s="216"/>
      <c r="E40" s="216" t="s">
        <v>319</v>
      </c>
      <c r="F40" s="217"/>
    </row>
    <row r="41" spans="1:6" x14ac:dyDescent="0.3">
      <c r="A41" s="168"/>
      <c r="B41" s="168"/>
      <c r="C41" s="168"/>
      <c r="D41" s="168"/>
      <c r="E41" s="168"/>
      <c r="F41" s="168"/>
    </row>
    <row r="42" spans="1:6" x14ac:dyDescent="0.3">
      <c r="A42" s="168"/>
      <c r="B42" s="168"/>
      <c r="C42" s="168"/>
      <c r="D42" s="168"/>
      <c r="E42" s="168"/>
      <c r="F42" s="168"/>
    </row>
    <row r="43" spans="1:6" x14ac:dyDescent="0.3">
      <c r="A43" s="96"/>
      <c r="B43" s="96"/>
      <c r="C43" s="96"/>
      <c r="D43" s="96"/>
      <c r="E43" s="96"/>
      <c r="F43" s="96"/>
    </row>
    <row r="44" spans="1:6" x14ac:dyDescent="0.3">
      <c r="A44" s="96"/>
      <c r="B44" s="96"/>
      <c r="C44" s="96"/>
      <c r="D44" s="96"/>
      <c r="E44" s="96"/>
      <c r="F44" s="96"/>
    </row>
  </sheetData>
  <mergeCells count="7">
    <mergeCell ref="B1:F1"/>
    <mergeCell ref="A3:F3"/>
    <mergeCell ref="A34:A40"/>
    <mergeCell ref="A18:A28"/>
    <mergeCell ref="A29:A33"/>
    <mergeCell ref="A6:A17"/>
    <mergeCell ref="B6:B7"/>
  </mergeCells>
  <dataValidations count="4">
    <dataValidation allowBlank="1" showInputMessage="1" showErrorMessage="1" prompt="Registre el documento soporte donde se encuentra el item del repositorio de la entidad. (Físico o Magnético)" sqref="C5:C6" xr:uid="{00000000-0002-0000-0200-000000000000}"/>
    <dataValidation allowBlank="1" showInputMessage="1" showErrorMessage="1" prompt="Registre la fecha de vigencia del soporte relacionado. Cuando sean distintos documentos y fechas en el ítem como procesos. relacione donde se encuentra el registro de actualziaciones." sqref="D5:D6" xr:uid="{00000000-0002-0000-0200-000001000000}"/>
    <dataValidation allowBlank="1" showInputMessage="1" showErrorMessage="1" prompt="Registre SI, si tiene acceso al documento, NO cuando exista alguna limitación en su acceso, indicando en las Notas del equipo Auditor la observación._x000a_" sqref="E5:E6" xr:uid="{00000000-0002-0000-0200-000002000000}"/>
    <dataValidation allowBlank="1" showInputMessage="1" showErrorMessage="1" prompt="Registre notas de relevancia de orientación sobre la información. Ej: Version desactualizada, No se presentó auditoría regular en la última vigencia, etc." sqref="F5:F6" xr:uid="{00000000-0002-0000-0200-000003000000}"/>
  </dataValidations>
  <hyperlinks>
    <hyperlink ref="C23" r:id="rId1" xr:uid="{00000000-0004-0000-0200-000000000000}"/>
    <hyperlink ref="C13" r:id="rId2" xr:uid="{00000000-0004-0000-0200-000001000000}"/>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K12"/>
  <sheetViews>
    <sheetView workbookViewId="0">
      <selection activeCell="C6" sqref="C6"/>
    </sheetView>
  </sheetViews>
  <sheetFormatPr baseColWidth="10" defaultColWidth="11.44140625" defaultRowHeight="14.4" x14ac:dyDescent="0.3"/>
  <cols>
    <col min="1" max="2" width="11.44140625" style="5"/>
    <col min="3" max="3" width="16.77734375" style="5" customWidth="1"/>
    <col min="4" max="16384" width="11.44140625" style="5"/>
  </cols>
  <sheetData>
    <row r="4" spans="3:11" ht="15" thickBot="1" x14ac:dyDescent="0.35"/>
    <row r="5" spans="3:11" x14ac:dyDescent="0.3">
      <c r="C5" s="147" t="s">
        <v>251</v>
      </c>
      <c r="D5" s="148"/>
      <c r="E5" s="148"/>
      <c r="F5" s="148"/>
      <c r="G5" s="148"/>
      <c r="H5" s="148"/>
      <c r="I5" s="148"/>
      <c r="J5" s="148"/>
      <c r="K5" s="149"/>
    </row>
    <row r="6" spans="3:11" ht="15" thickBot="1" x14ac:dyDescent="0.35">
      <c r="C6" s="150" t="s">
        <v>253</v>
      </c>
      <c r="D6" s="151" t="s">
        <v>252</v>
      </c>
      <c r="E6" s="151"/>
      <c r="F6" s="151"/>
      <c r="G6" s="151"/>
      <c r="H6" s="151"/>
      <c r="I6" s="151"/>
      <c r="J6" s="151"/>
      <c r="K6" s="152"/>
    </row>
    <row r="9" spans="3:11" ht="272.25" customHeight="1" x14ac:dyDescent="0.3">
      <c r="C9" s="342" t="s">
        <v>258</v>
      </c>
      <c r="D9" s="342"/>
      <c r="E9" s="342"/>
      <c r="F9" s="342"/>
      <c r="G9" s="342"/>
      <c r="H9" s="342"/>
      <c r="I9" s="342"/>
      <c r="J9" s="342"/>
      <c r="K9" s="342"/>
    </row>
    <row r="10" spans="3:11" ht="205.5" customHeight="1" x14ac:dyDescent="0.3">
      <c r="C10" s="342" t="s">
        <v>257</v>
      </c>
      <c r="D10" s="342"/>
      <c r="E10" s="342"/>
      <c r="F10" s="342"/>
      <c r="G10" s="342"/>
      <c r="H10" s="342"/>
      <c r="I10" s="342"/>
      <c r="J10" s="342"/>
      <c r="K10" s="342"/>
    </row>
    <row r="11" spans="3:11" ht="205.5" customHeight="1" x14ac:dyDescent="0.3">
      <c r="C11" s="166"/>
      <c r="D11" s="166"/>
      <c r="E11" s="166"/>
      <c r="F11" s="166"/>
      <c r="G11" s="166"/>
      <c r="H11" s="166"/>
      <c r="I11" s="166"/>
      <c r="J11" s="166"/>
      <c r="K11" s="166"/>
    </row>
    <row r="12" spans="3:11" ht="39.75" customHeight="1" x14ac:dyDescent="0.3">
      <c r="C12" s="343" t="s">
        <v>259</v>
      </c>
      <c r="D12" s="343"/>
      <c r="E12" s="343"/>
      <c r="F12" s="343"/>
      <c r="G12" s="343"/>
      <c r="H12" s="343"/>
      <c r="I12" s="343"/>
      <c r="J12" s="343"/>
      <c r="K12" s="343"/>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B43"/>
  <sheetViews>
    <sheetView zoomScale="79" zoomScaleNormal="79" workbookViewId="0">
      <pane ySplit="1" topLeftCell="A7" activePane="bottomLeft" state="frozen"/>
      <selection pane="bottomLeft" activeCell="J17" sqref="J17"/>
    </sheetView>
  </sheetViews>
  <sheetFormatPr baseColWidth="10" defaultColWidth="14.44140625" defaultRowHeight="15" customHeight="1" x14ac:dyDescent="0.25"/>
  <cols>
    <col min="1" max="1" width="4.5546875" style="174" customWidth="1"/>
    <col min="2" max="2" width="48.6640625" style="174" customWidth="1"/>
    <col min="3" max="7" width="10.77734375" style="174" customWidth="1"/>
    <col min="8" max="8" width="11.5546875" style="174" customWidth="1"/>
    <col min="9" max="9" width="14.109375" style="174" customWidth="1"/>
    <col min="10" max="10" width="22.109375" style="245" customWidth="1"/>
    <col min="11" max="12" width="9.6640625" style="174" customWidth="1"/>
    <col min="13" max="13" width="13" style="174" customWidth="1"/>
    <col min="14" max="14" width="10.88671875" style="174" customWidth="1"/>
    <col min="15" max="16" width="10.77734375" style="174" customWidth="1"/>
    <col min="17" max="17" width="16.21875" style="174" customWidth="1"/>
    <col min="18" max="18" width="20" style="174" customWidth="1"/>
    <col min="19" max="19" width="13.5546875" style="174" customWidth="1"/>
    <col min="20" max="21" width="32.109375" style="174" customWidth="1"/>
    <col min="22" max="24" width="14.44140625" style="174"/>
    <col min="25" max="25" width="39" style="174" customWidth="1"/>
    <col min="26" max="16384" width="14.44140625" style="174"/>
  </cols>
  <sheetData>
    <row r="1" spans="2:28" ht="15" customHeight="1" thickBot="1" x14ac:dyDescent="0.3">
      <c r="C1" s="241" t="s">
        <v>1</v>
      </c>
      <c r="D1" s="242" t="s">
        <v>2</v>
      </c>
      <c r="E1" s="243" t="s">
        <v>3</v>
      </c>
      <c r="F1" s="233" t="s">
        <v>4</v>
      </c>
    </row>
    <row r="2" spans="2:28" ht="13.8" x14ac:dyDescent="0.25">
      <c r="B2" s="346" t="s">
        <v>16</v>
      </c>
      <c r="C2" s="349" t="s">
        <v>302</v>
      </c>
      <c r="D2" s="350"/>
      <c r="E2" s="350"/>
      <c r="F2" s="350"/>
      <c r="G2" s="350"/>
      <c r="H2" s="350"/>
      <c r="I2" s="350"/>
      <c r="J2" s="350"/>
      <c r="K2" s="350"/>
      <c r="L2" s="350"/>
      <c r="M2" s="350"/>
      <c r="N2" s="350"/>
      <c r="O2" s="350"/>
      <c r="P2" s="350"/>
      <c r="Q2" s="351"/>
      <c r="R2" s="358"/>
      <c r="S2" s="359"/>
      <c r="T2" s="360"/>
    </row>
    <row r="3" spans="2:28" ht="13.8" x14ac:dyDescent="0.25">
      <c r="B3" s="347"/>
      <c r="C3" s="352"/>
      <c r="D3" s="353"/>
      <c r="E3" s="353"/>
      <c r="F3" s="353"/>
      <c r="G3" s="353"/>
      <c r="H3" s="353"/>
      <c r="I3" s="353"/>
      <c r="J3" s="353"/>
      <c r="K3" s="353"/>
      <c r="L3" s="353"/>
      <c r="M3" s="353"/>
      <c r="N3" s="353"/>
      <c r="O3" s="353"/>
      <c r="P3" s="353"/>
      <c r="Q3" s="354"/>
      <c r="R3" s="363"/>
      <c r="S3" s="364"/>
      <c r="T3" s="361"/>
    </row>
    <row r="4" spans="2:28" ht="13.8" x14ac:dyDescent="0.25">
      <c r="B4" s="347"/>
      <c r="C4" s="352"/>
      <c r="D4" s="353"/>
      <c r="E4" s="353"/>
      <c r="F4" s="353"/>
      <c r="G4" s="353"/>
      <c r="H4" s="353"/>
      <c r="I4" s="353"/>
      <c r="J4" s="353"/>
      <c r="K4" s="353"/>
      <c r="L4" s="353"/>
      <c r="M4" s="353"/>
      <c r="N4" s="353"/>
      <c r="O4" s="353"/>
      <c r="P4" s="353"/>
      <c r="Q4" s="354"/>
      <c r="R4" s="363"/>
      <c r="S4" s="364"/>
      <c r="T4" s="361"/>
    </row>
    <row r="5" spans="2:28" ht="14.4" thickBot="1" x14ac:dyDescent="0.3">
      <c r="B5" s="348"/>
      <c r="C5" s="355"/>
      <c r="D5" s="356"/>
      <c r="E5" s="356"/>
      <c r="F5" s="356"/>
      <c r="G5" s="356"/>
      <c r="H5" s="356"/>
      <c r="I5" s="356"/>
      <c r="J5" s="356"/>
      <c r="K5" s="356"/>
      <c r="L5" s="356"/>
      <c r="M5" s="356"/>
      <c r="N5" s="356"/>
      <c r="O5" s="356"/>
      <c r="P5" s="356"/>
      <c r="Q5" s="357"/>
      <c r="R5" s="365"/>
      <c r="S5" s="366"/>
      <c r="T5" s="362"/>
    </row>
    <row r="6" spans="2:28" ht="14.4" thickBot="1" x14ac:dyDescent="0.3">
      <c r="B6" s="175" t="s">
        <v>11</v>
      </c>
      <c r="C6" s="344">
        <v>45657</v>
      </c>
      <c r="D6" s="345"/>
    </row>
    <row r="7" spans="2:28" ht="15" customHeight="1" thickBot="1" x14ac:dyDescent="0.3"/>
    <row r="8" spans="2:28" ht="14.4" thickBot="1" x14ac:dyDescent="0.3">
      <c r="B8" s="225">
        <v>1</v>
      </c>
      <c r="C8" s="383">
        <v>2</v>
      </c>
      <c r="D8" s="384"/>
      <c r="E8" s="384"/>
      <c r="F8" s="384"/>
      <c r="G8" s="384"/>
      <c r="H8" s="384"/>
      <c r="I8" s="384"/>
      <c r="J8" s="384"/>
      <c r="K8" s="190"/>
      <c r="L8" s="190"/>
      <c r="M8" s="385">
        <v>3</v>
      </c>
      <c r="N8" s="351"/>
      <c r="O8" s="385">
        <v>4</v>
      </c>
      <c r="P8" s="351"/>
      <c r="Q8" s="385">
        <v>5</v>
      </c>
      <c r="R8" s="350"/>
      <c r="S8" s="350"/>
      <c r="T8" s="381">
        <v>6</v>
      </c>
      <c r="U8" s="382"/>
    </row>
    <row r="9" spans="2:28" ht="75" customHeight="1" x14ac:dyDescent="0.25">
      <c r="B9" s="367" t="s">
        <v>301</v>
      </c>
      <c r="C9" s="369" t="s">
        <v>0</v>
      </c>
      <c r="D9" s="370"/>
      <c r="E9" s="370"/>
      <c r="F9" s="370"/>
      <c r="G9" s="370"/>
      <c r="H9" s="371" t="s">
        <v>6</v>
      </c>
      <c r="I9" s="372"/>
      <c r="J9" s="377" t="s">
        <v>290</v>
      </c>
      <c r="K9" s="374"/>
      <c r="L9" s="378"/>
      <c r="M9" s="374" t="s">
        <v>7</v>
      </c>
      <c r="N9" s="375"/>
      <c r="O9" s="371" t="s">
        <v>8</v>
      </c>
      <c r="P9" s="375"/>
      <c r="Q9" s="386" t="s">
        <v>9</v>
      </c>
      <c r="R9" s="386" t="s">
        <v>10</v>
      </c>
      <c r="S9" s="371" t="s">
        <v>13</v>
      </c>
      <c r="T9" s="377" t="s">
        <v>14</v>
      </c>
      <c r="U9" s="378"/>
    </row>
    <row r="10" spans="2:28" ht="47.25" customHeight="1" x14ac:dyDescent="0.25">
      <c r="B10" s="368"/>
      <c r="C10" s="241" t="s">
        <v>1</v>
      </c>
      <c r="D10" s="242" t="s">
        <v>2</v>
      </c>
      <c r="E10" s="243" t="s">
        <v>3</v>
      </c>
      <c r="F10" s="233" t="s">
        <v>4</v>
      </c>
      <c r="G10" s="244" t="s">
        <v>5</v>
      </c>
      <c r="H10" s="373"/>
      <c r="I10" s="370"/>
      <c r="J10" s="379"/>
      <c r="K10" s="369"/>
      <c r="L10" s="380"/>
      <c r="M10" s="370"/>
      <c r="N10" s="376"/>
      <c r="O10" s="373"/>
      <c r="P10" s="376"/>
      <c r="Q10" s="387"/>
      <c r="R10" s="387"/>
      <c r="S10" s="373"/>
      <c r="T10" s="379"/>
      <c r="U10" s="380"/>
    </row>
    <row r="11" spans="2:28" ht="33.75" customHeight="1" x14ac:dyDescent="0.25">
      <c r="B11" s="271" t="s">
        <v>470</v>
      </c>
      <c r="C11" s="219">
        <v>0</v>
      </c>
      <c r="D11" s="219">
        <v>2</v>
      </c>
      <c r="E11" s="219">
        <v>3</v>
      </c>
      <c r="F11" s="219">
        <v>0</v>
      </c>
      <c r="G11" s="220">
        <f t="shared" ref="G11:G28" si="0">SUM(C11:F11)</f>
        <v>5</v>
      </c>
      <c r="H11" s="220" t="str">
        <f>IF(G11=0,0,IF(($C11/$G11)&gt;=0.2,"Extremo",+IF((($C11/G11)+($D11/$G11))&gt;=0.3,"Alto",+IF((($C11/$G11)+($D11/$G11)+($E11/$G11))&gt;=0.4,"Moderado",+IF(($C11/$G11)+($D11/$G11)+($E11/$G11)+($F11/$G11)&gt;=0.5,"Bajo",IF(G11=0,0))))))</f>
        <v>Alto</v>
      </c>
      <c r="I11" s="218">
        <f t="shared" ref="I11:I28" si="1">(IF(H11="Extremo",50%,(IF(H11="Alto",40%,IF(H11="Moderado",15%,IF(H11="Bajo",10%,0))))))</f>
        <v>0.4</v>
      </c>
      <c r="J11" s="246" t="e">
        <f>'ANALISIS OCI'!AC9</f>
        <v>#DIV/0!</v>
      </c>
      <c r="K11" s="218" t="e">
        <f t="shared" ref="K11:K28" si="2">(IF(J11="Extremo",50%,(IF(J11="Alto",40%,IF(J11="Moderado",15%,IF(J11="Bajo",10%,0))))))</f>
        <v>#DIV/0!</v>
      </c>
      <c r="L11" s="218">
        <f>IF(I11=0,K11,I11)</f>
        <v>0.4</v>
      </c>
      <c r="M11" s="221" t="s">
        <v>12</v>
      </c>
      <c r="N11" s="218">
        <f t="shared" ref="N11:N28" si="3">IF(M11="Si",100%,IF(M11="No",0,0))</f>
        <v>0</v>
      </c>
      <c r="O11" s="274" t="s">
        <v>324</v>
      </c>
      <c r="P11" s="218">
        <f t="shared" ref="P11:P28" si="4">IF(O11="Si",20%,IF(O11="No",0,0))</f>
        <v>0.2</v>
      </c>
      <c r="Q11" s="239">
        <v>45497</v>
      </c>
      <c r="R11" s="223">
        <f>+$C$6-Q11</f>
        <v>160</v>
      </c>
      <c r="S11" s="224">
        <f t="shared" ref="S11:S28" si="5">IF(R11&gt;=1080,30%,IF(R11&gt;=720,20%,IF(R11&gt;=360,10%,IF(R11&lt;=359,0%,0))))</f>
        <v>0</v>
      </c>
      <c r="T11" s="176">
        <f>IF(N11=100%,100%,(L11+P11+S11))</f>
        <v>0.60000000000000009</v>
      </c>
      <c r="U11" s="234" t="e">
        <f>+IF(T11&gt;=80%,$AB$12,IF(AND( T11&gt;60%,T11&lt;80%),$AB$13,#REF!))</f>
        <v>#REF!</v>
      </c>
    </row>
    <row r="12" spans="2:28" ht="33.75" customHeight="1" x14ac:dyDescent="0.25">
      <c r="B12" s="271" t="s">
        <v>361</v>
      </c>
      <c r="C12" s="219">
        <v>0</v>
      </c>
      <c r="D12" s="219">
        <v>2</v>
      </c>
      <c r="E12" s="219">
        <v>0</v>
      </c>
      <c r="F12" s="219">
        <v>0</v>
      </c>
      <c r="G12" s="220">
        <f t="shared" si="0"/>
        <v>2</v>
      </c>
      <c r="H12" s="220" t="str">
        <f t="shared" ref="H12:H28" si="6">IF(G12=0,0,IF(($C12/$G12)&gt;=0.2,"Extremo",+IF((($C12/G12)+($D12/$G12))&gt;=0.3,"Alto",+IF((($C12/$G12)+($D12/$G12)+($E12/$G12))&gt;=0.4,"Moderado",+IF(($C12/$G12)+($D12/$G12)+($E12/$G12)+($F12/$G12)&gt;=0.5,"Bajo",IF(G12=0,0))))))</f>
        <v>Alto</v>
      </c>
      <c r="I12" s="218">
        <f t="shared" si="1"/>
        <v>0.4</v>
      </c>
      <c r="J12" s="246" t="e">
        <f>'ANALISIS OCI'!AC10</f>
        <v>#DIV/0!</v>
      </c>
      <c r="K12" s="218" t="e">
        <f t="shared" si="2"/>
        <v>#DIV/0!</v>
      </c>
      <c r="L12" s="218">
        <f t="shared" ref="L12:L28" si="7">IF(I12=0,K12,I12)</f>
        <v>0.4</v>
      </c>
      <c r="M12" s="221" t="s">
        <v>12</v>
      </c>
      <c r="N12" s="218">
        <f t="shared" si="3"/>
        <v>0</v>
      </c>
      <c r="O12" s="221" t="s">
        <v>12</v>
      </c>
      <c r="P12" s="218">
        <f t="shared" si="4"/>
        <v>0</v>
      </c>
      <c r="Q12" s="222">
        <v>45441</v>
      </c>
      <c r="R12" s="223">
        <f t="shared" ref="R12:R28" si="8">+$C$6-Q12</f>
        <v>216</v>
      </c>
      <c r="S12" s="224">
        <f t="shared" si="5"/>
        <v>0</v>
      </c>
      <c r="T12" s="176">
        <f t="shared" ref="T12:T28" si="9">IF(N12=100%,100%,(L12+P12+S12))</f>
        <v>0.4</v>
      </c>
      <c r="U12" s="234" t="e">
        <f>+IF(T12&gt;=80%,$AB$12,IF(AND( T12&gt;60%,T12&lt;80%),$AB$13,#REF!))</f>
        <v>#REF!</v>
      </c>
      <c r="AB12" s="174" t="s">
        <v>365</v>
      </c>
    </row>
    <row r="13" spans="2:28" ht="33.75" customHeight="1" x14ac:dyDescent="0.25">
      <c r="B13" s="271" t="s">
        <v>355</v>
      </c>
      <c r="C13" s="219">
        <v>0</v>
      </c>
      <c r="D13" s="219">
        <v>3</v>
      </c>
      <c r="E13" s="219">
        <v>0</v>
      </c>
      <c r="F13" s="219">
        <v>0</v>
      </c>
      <c r="G13" s="220">
        <f t="shared" si="0"/>
        <v>3</v>
      </c>
      <c r="H13" s="220" t="str">
        <f t="shared" si="6"/>
        <v>Alto</v>
      </c>
      <c r="I13" s="218">
        <f t="shared" si="1"/>
        <v>0.4</v>
      </c>
      <c r="J13" s="246" t="e">
        <f>'ANALISIS OCI'!AC11</f>
        <v>#DIV/0!</v>
      </c>
      <c r="K13" s="218" t="e">
        <f t="shared" si="2"/>
        <v>#DIV/0!</v>
      </c>
      <c r="L13" s="218">
        <f t="shared" si="7"/>
        <v>0.4</v>
      </c>
      <c r="M13" s="221" t="s">
        <v>12</v>
      </c>
      <c r="N13" s="218">
        <f t="shared" si="3"/>
        <v>0</v>
      </c>
      <c r="O13" s="221" t="s">
        <v>12</v>
      </c>
      <c r="P13" s="218">
        <f t="shared" si="4"/>
        <v>0</v>
      </c>
      <c r="Q13" s="222">
        <v>45120</v>
      </c>
      <c r="R13" s="223">
        <f t="shared" si="8"/>
        <v>537</v>
      </c>
      <c r="S13" s="224">
        <f t="shared" si="5"/>
        <v>0.1</v>
      </c>
      <c r="T13" s="176">
        <f t="shared" si="9"/>
        <v>0.5</v>
      </c>
      <c r="U13" s="234" t="e">
        <f>+IF(T13&gt;=80%,$AB$12,IF(AND( T13&gt;60%,T13&lt;80%),$AB$13,#REF!))</f>
        <v>#REF!</v>
      </c>
      <c r="AB13" s="174" t="s">
        <v>366</v>
      </c>
    </row>
    <row r="14" spans="2:28" ht="33.75" customHeight="1" x14ac:dyDescent="0.25">
      <c r="B14" s="271" t="s">
        <v>356</v>
      </c>
      <c r="C14" s="219">
        <v>0</v>
      </c>
      <c r="D14" s="219">
        <v>2</v>
      </c>
      <c r="E14" s="219">
        <v>2</v>
      </c>
      <c r="F14" s="219">
        <v>0</v>
      </c>
      <c r="G14" s="220">
        <f t="shared" si="0"/>
        <v>4</v>
      </c>
      <c r="H14" s="220" t="str">
        <f t="shared" si="6"/>
        <v>Alto</v>
      </c>
      <c r="I14" s="218">
        <f t="shared" si="1"/>
        <v>0.4</v>
      </c>
      <c r="J14" s="246" t="e">
        <f>'ANALISIS OCI'!AC12</f>
        <v>#DIV/0!</v>
      </c>
      <c r="K14" s="218" t="e">
        <f t="shared" si="2"/>
        <v>#DIV/0!</v>
      </c>
      <c r="L14" s="218">
        <f t="shared" si="7"/>
        <v>0.4</v>
      </c>
      <c r="M14" s="221" t="s">
        <v>12</v>
      </c>
      <c r="N14" s="218">
        <f t="shared" si="3"/>
        <v>0</v>
      </c>
      <c r="O14" s="221" t="s">
        <v>12</v>
      </c>
      <c r="P14" s="218">
        <f>IF(O14="Si",20%,IF(O14="No",0,0))</f>
        <v>0</v>
      </c>
      <c r="Q14" s="222">
        <v>45412</v>
      </c>
      <c r="R14" s="223">
        <f t="shared" si="8"/>
        <v>245</v>
      </c>
      <c r="S14" s="224">
        <f t="shared" si="5"/>
        <v>0</v>
      </c>
      <c r="T14" s="176">
        <f t="shared" si="9"/>
        <v>0.4</v>
      </c>
      <c r="U14" s="234" t="e">
        <f>+IF(T14&gt;=80%,$AB$12,IF(AND( T14&gt;60%,T14&lt;80%),$AB$13,#REF!))</f>
        <v>#REF!</v>
      </c>
    </row>
    <row r="15" spans="2:28" ht="33.75" customHeight="1" x14ac:dyDescent="0.25">
      <c r="B15" s="271" t="s">
        <v>357</v>
      </c>
      <c r="C15" s="219">
        <v>0</v>
      </c>
      <c r="D15" s="219">
        <v>0</v>
      </c>
      <c r="E15" s="219">
        <v>4</v>
      </c>
      <c r="F15" s="219">
        <v>0</v>
      </c>
      <c r="G15" s="220">
        <f t="shared" si="0"/>
        <v>4</v>
      </c>
      <c r="H15" s="220" t="str">
        <f t="shared" si="6"/>
        <v>Moderado</v>
      </c>
      <c r="I15" s="218">
        <f t="shared" si="1"/>
        <v>0.15</v>
      </c>
      <c r="J15" s="246" t="e">
        <f>'ANALISIS OCI'!AC13</f>
        <v>#DIV/0!</v>
      </c>
      <c r="K15" s="218" t="e">
        <f t="shared" si="2"/>
        <v>#DIV/0!</v>
      </c>
      <c r="L15" s="218">
        <f t="shared" si="7"/>
        <v>0.15</v>
      </c>
      <c r="M15" s="221" t="s">
        <v>12</v>
      </c>
      <c r="N15" s="218">
        <f t="shared" si="3"/>
        <v>0</v>
      </c>
      <c r="O15" s="221" t="s">
        <v>12</v>
      </c>
      <c r="P15" s="218">
        <f t="shared" si="4"/>
        <v>0</v>
      </c>
      <c r="Q15" s="222">
        <v>44017</v>
      </c>
      <c r="R15" s="223">
        <f t="shared" si="8"/>
        <v>1640</v>
      </c>
      <c r="S15" s="224">
        <f t="shared" si="5"/>
        <v>0.3</v>
      </c>
      <c r="T15" s="176">
        <f t="shared" si="9"/>
        <v>0.44999999999999996</v>
      </c>
      <c r="U15" s="234" t="e">
        <f>+IF(T15&gt;=80%,$AB$12,IF(AND( T15&gt;60%,T15&lt;80%),$AB$13,#REF!))</f>
        <v>#REF!</v>
      </c>
    </row>
    <row r="16" spans="2:28" ht="33.75" customHeight="1" x14ac:dyDescent="0.25">
      <c r="B16" s="271" t="s">
        <v>471</v>
      </c>
      <c r="C16" s="219">
        <v>0</v>
      </c>
      <c r="D16" s="219">
        <v>4</v>
      </c>
      <c r="E16" s="219">
        <v>3</v>
      </c>
      <c r="F16" s="219">
        <v>0</v>
      </c>
      <c r="G16" s="220">
        <f>SUM(C16:F16)</f>
        <v>7</v>
      </c>
      <c r="H16" s="220" t="str">
        <f>IF(G16=0,0,IF(($C16/$G16)&gt;=0.2,"Extremo",+IF((($C16/G16)+($D16/$G16))&gt;=0.3,"Alto",+IF((($C16/$G16)+($D16/$G16)+($E16/$G16))&gt;=0.4,"Moderado",+IF(($C16/$G16)+($D16/$G16)+($E16/$G16)+($F16/$G16)&gt;=0.5,"Bajo",IF(G16=0,0))))))</f>
        <v>Alto</v>
      </c>
      <c r="I16" s="218">
        <f t="shared" si="1"/>
        <v>0.4</v>
      </c>
      <c r="J16" s="246" t="e">
        <f>'ANALISIS OCI'!AC14</f>
        <v>#DIV/0!</v>
      </c>
      <c r="K16" s="218" t="e">
        <f t="shared" si="2"/>
        <v>#DIV/0!</v>
      </c>
      <c r="L16" s="218">
        <f>IF(I16=0,K16,I16)</f>
        <v>0.4</v>
      </c>
      <c r="M16" s="221" t="s">
        <v>12</v>
      </c>
      <c r="N16" s="218">
        <f>IF(M16="Si",100%,IF(M16="No",0,0))</f>
        <v>0</v>
      </c>
      <c r="O16" s="274" t="s">
        <v>324</v>
      </c>
      <c r="P16" s="218">
        <f>IF(O16="Si",20%,IF(O16="No",0,0))</f>
        <v>0.2</v>
      </c>
      <c r="Q16" s="222">
        <v>45498</v>
      </c>
      <c r="R16" s="223">
        <f t="shared" si="8"/>
        <v>159</v>
      </c>
      <c r="S16" s="224">
        <f t="shared" si="5"/>
        <v>0</v>
      </c>
      <c r="T16" s="176">
        <f t="shared" si="9"/>
        <v>0.60000000000000009</v>
      </c>
      <c r="U16" s="234" t="e">
        <f>+IF(T16&gt;=80%,$AB$12,IF(AND( T16&gt;60%,T16&lt;80%),$AB$13,#REF!))</f>
        <v>#REF!</v>
      </c>
    </row>
    <row r="17" spans="2:21" ht="33.75" customHeight="1" x14ac:dyDescent="0.25">
      <c r="B17" s="271" t="s">
        <v>363</v>
      </c>
      <c r="C17" s="219">
        <v>0</v>
      </c>
      <c r="D17" s="219">
        <v>2</v>
      </c>
      <c r="E17" s="219">
        <v>0</v>
      </c>
      <c r="F17" s="219">
        <v>2</v>
      </c>
      <c r="G17" s="235">
        <f t="shared" si="0"/>
        <v>4</v>
      </c>
      <c r="H17" s="235" t="str">
        <f>IF(G17=0,0,IF(($C17/$G17)&gt;=0.2,"Extremo",+IF((($C17/G17)+($D17/$G17))&gt;=0.3,"Alto",+IF((($C17/$G17)+($D17/$G17)+($E17/$G17))&gt;=0.4,"Moderado",+IF(($C17/$G17)+($D17/$G17)+($E17/$G17)+($F17/$G17)&gt;=0.5,"Bajo",IF(G17=0,0))))))</f>
        <v>Alto</v>
      </c>
      <c r="I17" s="176">
        <f t="shared" si="1"/>
        <v>0.4</v>
      </c>
      <c r="J17" s="246" t="e">
        <f>'ANALISIS OCI'!AC15</f>
        <v>#DIV/0!</v>
      </c>
      <c r="K17" s="176" t="e">
        <f t="shared" si="2"/>
        <v>#DIV/0!</v>
      </c>
      <c r="L17" s="176">
        <f t="shared" si="7"/>
        <v>0.4</v>
      </c>
      <c r="M17" s="221" t="s">
        <v>12</v>
      </c>
      <c r="N17" s="176">
        <f t="shared" si="3"/>
        <v>0</v>
      </c>
      <c r="O17" s="274" t="s">
        <v>324</v>
      </c>
      <c r="P17" s="176">
        <f t="shared" si="4"/>
        <v>0.2</v>
      </c>
      <c r="Q17" s="238">
        <v>44488</v>
      </c>
      <c r="R17" s="236">
        <f t="shared" si="8"/>
        <v>1169</v>
      </c>
      <c r="S17" s="237">
        <f t="shared" si="5"/>
        <v>0.3</v>
      </c>
      <c r="T17" s="176">
        <f t="shared" si="9"/>
        <v>0.90000000000000013</v>
      </c>
      <c r="U17" s="234" t="str">
        <f>+IF(T17&gt;=80%,$AB$12,IF(AND( T17&gt;60%,T17&lt;80%),$AB$13,#REF!))</f>
        <v xml:space="preserve">Incluir en el ciclo de auditorías de la vigencia </v>
      </c>
    </row>
    <row r="18" spans="2:21" ht="33.75" customHeight="1" x14ac:dyDescent="0.25">
      <c r="B18" s="271" t="s">
        <v>469</v>
      </c>
      <c r="C18" s="219">
        <v>0</v>
      </c>
      <c r="D18" s="219">
        <v>0</v>
      </c>
      <c r="E18" s="219">
        <v>1</v>
      </c>
      <c r="F18" s="219">
        <v>0</v>
      </c>
      <c r="G18" s="235">
        <f>SUM(C18:F18)</f>
        <v>1</v>
      </c>
      <c r="H18" s="235" t="str">
        <f>IF(G18=0,0,IF(($C18/$G18)&gt;=0.2,"Extremo",+IF((($C18/G18)+($D18/$G18))&gt;=0.3,"Alto",+IF((($C18/$G18)+($D18/$G18)+($E18/$G18))&gt;=0.4,"Moderado",+IF(($C18/$G18)+($D18/$G18)+($E18/$G18)+($F18/$G18)&gt;=0.5,"Bajo",IF(G18=0,0))))))</f>
        <v>Moderado</v>
      </c>
      <c r="I18" s="176">
        <f t="shared" si="1"/>
        <v>0.15</v>
      </c>
      <c r="J18" s="246" t="e">
        <f>'ANALISIS OCI'!AC16</f>
        <v>#DIV/0!</v>
      </c>
      <c r="K18" s="176" t="e">
        <f t="shared" si="2"/>
        <v>#DIV/0!</v>
      </c>
      <c r="L18" s="176">
        <f>IF(I18=0,K18,I18)</f>
        <v>0.15</v>
      </c>
      <c r="M18" s="221" t="s">
        <v>12</v>
      </c>
      <c r="N18" s="176">
        <f>IF(M18="Si",100%,IF(M18="No",0,0))</f>
        <v>0</v>
      </c>
      <c r="O18" s="295" t="s">
        <v>324</v>
      </c>
      <c r="P18" s="176">
        <f>IF(O18="Si",20%,IF(O18="No",0,0))</f>
        <v>0.2</v>
      </c>
      <c r="Q18" s="238">
        <v>45238</v>
      </c>
      <c r="R18" s="236">
        <f t="shared" si="8"/>
        <v>419</v>
      </c>
      <c r="S18" s="237">
        <f t="shared" si="5"/>
        <v>0.1</v>
      </c>
      <c r="T18" s="176">
        <f t="shared" si="9"/>
        <v>0.44999999999999996</v>
      </c>
      <c r="U18" s="234" t="e">
        <f>+IF(T18&gt;=80%,$AB$12,IF(AND( T18&gt;60%,T18&lt;80%),$AB$13,#REF!))</f>
        <v>#REF!</v>
      </c>
    </row>
    <row r="19" spans="2:21" ht="33.75" customHeight="1" x14ac:dyDescent="0.25">
      <c r="B19" s="271" t="s">
        <v>358</v>
      </c>
      <c r="C19" s="219">
        <v>0</v>
      </c>
      <c r="D19" s="219">
        <v>6</v>
      </c>
      <c r="E19" s="219">
        <v>0</v>
      </c>
      <c r="F19" s="219">
        <v>0</v>
      </c>
      <c r="G19" s="235">
        <f>SUM(C19:F19)</f>
        <v>6</v>
      </c>
      <c r="H19" s="235" t="str">
        <f>IF(G19=0,0,IF(($C19/$G19)&gt;=0.2,"Extremo",+IF((($C19/G19)+($D19/$G19))&gt;=0.3,"Alto",+IF((($C19/$G19)+($D19/$G19)+($E19/$G19))&gt;=0.4,"Moderado",+IF(($C19/$G19)+($D19/$G19)+($E19/$G19)+($F19/$G19)&gt;=0.5,"Bajo",IF(G19=0,0))))))</f>
        <v>Alto</v>
      </c>
      <c r="I19" s="176">
        <f t="shared" si="1"/>
        <v>0.4</v>
      </c>
      <c r="J19" s="246" t="e">
        <f>'ANALISIS OCI'!AC17</f>
        <v>#DIV/0!</v>
      </c>
      <c r="K19" s="176" t="e">
        <f t="shared" si="2"/>
        <v>#DIV/0!</v>
      </c>
      <c r="L19" s="176">
        <f>IF(I19=0,K19,I19)</f>
        <v>0.4</v>
      </c>
      <c r="M19" s="221" t="s">
        <v>12</v>
      </c>
      <c r="N19" s="176">
        <f>IF(M19="Si",100%,IF(M19="No",0,0))</f>
        <v>0</v>
      </c>
      <c r="O19" s="274" t="s">
        <v>324</v>
      </c>
      <c r="P19" s="176">
        <f>IF(O19="Si",20%,IF(O19="No",0,0))</f>
        <v>0.2</v>
      </c>
      <c r="Q19" s="291">
        <v>45657</v>
      </c>
      <c r="R19" s="236">
        <f t="shared" si="8"/>
        <v>0</v>
      </c>
      <c r="S19" s="237">
        <f t="shared" si="5"/>
        <v>0</v>
      </c>
      <c r="T19" s="176">
        <f t="shared" si="9"/>
        <v>0.60000000000000009</v>
      </c>
      <c r="U19" s="234" t="e">
        <f>+IF(T19&gt;=80%,$AB$12,IF(AND( T19&gt;60%,T19&lt;80%),$AB$13,#REF!))</f>
        <v>#REF!</v>
      </c>
    </row>
    <row r="20" spans="2:21" ht="33.75" customHeight="1" x14ac:dyDescent="0.25">
      <c r="B20" s="271" t="s">
        <v>359</v>
      </c>
      <c r="C20" s="219">
        <v>0</v>
      </c>
      <c r="D20" s="219">
        <v>0</v>
      </c>
      <c r="E20" s="219">
        <v>2</v>
      </c>
      <c r="F20" s="219">
        <v>0</v>
      </c>
      <c r="G20" s="235">
        <f t="shared" si="0"/>
        <v>2</v>
      </c>
      <c r="H20" s="235" t="str">
        <f t="shared" si="6"/>
        <v>Moderado</v>
      </c>
      <c r="I20" s="176">
        <f t="shared" si="1"/>
        <v>0.15</v>
      </c>
      <c r="J20" s="246" t="e">
        <f>'ANALISIS OCI'!AC18</f>
        <v>#DIV/0!</v>
      </c>
      <c r="K20" s="176" t="e">
        <f t="shared" si="2"/>
        <v>#DIV/0!</v>
      </c>
      <c r="L20" s="176">
        <f t="shared" si="7"/>
        <v>0.15</v>
      </c>
      <c r="M20" s="221" t="s">
        <v>12</v>
      </c>
      <c r="N20" s="176">
        <f t="shared" si="3"/>
        <v>0</v>
      </c>
      <c r="O20" s="221" t="s">
        <v>12</v>
      </c>
      <c r="P20" s="176">
        <f t="shared" si="4"/>
        <v>0</v>
      </c>
      <c r="Q20" s="238">
        <v>43817</v>
      </c>
      <c r="R20" s="236">
        <f t="shared" si="8"/>
        <v>1840</v>
      </c>
      <c r="S20" s="237">
        <f t="shared" si="5"/>
        <v>0.3</v>
      </c>
      <c r="T20" s="176">
        <f t="shared" si="9"/>
        <v>0.44999999999999996</v>
      </c>
      <c r="U20" s="234" t="e">
        <f>+IF(T20&gt;=80%,$AB$12,IF(AND( T20&gt;60%,T20&lt;80%),$AB$13,#REF!))</f>
        <v>#REF!</v>
      </c>
    </row>
    <row r="21" spans="2:21" ht="33.75" customHeight="1" x14ac:dyDescent="0.25">
      <c r="B21" s="271" t="s">
        <v>360</v>
      </c>
      <c r="C21" s="219">
        <v>0</v>
      </c>
      <c r="D21" s="219">
        <v>1</v>
      </c>
      <c r="E21" s="219">
        <v>0</v>
      </c>
      <c r="F21" s="219">
        <v>0</v>
      </c>
      <c r="G21" s="235">
        <f t="shared" si="0"/>
        <v>1</v>
      </c>
      <c r="H21" s="235" t="str">
        <f t="shared" si="6"/>
        <v>Alto</v>
      </c>
      <c r="I21" s="176">
        <f t="shared" si="1"/>
        <v>0.4</v>
      </c>
      <c r="J21" s="246" t="e">
        <f>'ANALISIS OCI'!AC19</f>
        <v>#DIV/0!</v>
      </c>
      <c r="K21" s="176" t="e">
        <f t="shared" si="2"/>
        <v>#DIV/0!</v>
      </c>
      <c r="L21" s="176">
        <f t="shared" si="7"/>
        <v>0.4</v>
      </c>
      <c r="M21" s="221" t="s">
        <v>12</v>
      </c>
      <c r="N21" s="176">
        <f t="shared" si="3"/>
        <v>0</v>
      </c>
      <c r="O21" s="221" t="s">
        <v>12</v>
      </c>
      <c r="P21" s="176">
        <f t="shared" si="4"/>
        <v>0</v>
      </c>
      <c r="Q21" s="291"/>
      <c r="R21" s="236">
        <f t="shared" si="8"/>
        <v>45657</v>
      </c>
      <c r="S21" s="237">
        <f t="shared" si="5"/>
        <v>0.3</v>
      </c>
      <c r="T21" s="176">
        <f t="shared" si="9"/>
        <v>0.7</v>
      </c>
      <c r="U21" s="234" t="str">
        <f>+IF(T21&gt;=80%,$AB$12,IF(AND( T21&gt;60%,T21&lt;80%),$AB$13,#REF!))</f>
        <v xml:space="preserve">Incluir en el ciclo vigente de acuerdo a disponibilidad de recursos </v>
      </c>
    </row>
    <row r="22" spans="2:21" ht="33.75" customHeight="1" x14ac:dyDescent="0.25">
      <c r="B22" s="271" t="s">
        <v>364</v>
      </c>
      <c r="C22" s="219">
        <v>0</v>
      </c>
      <c r="D22" s="219">
        <v>1</v>
      </c>
      <c r="E22" s="219">
        <v>0</v>
      </c>
      <c r="F22" s="219">
        <v>0</v>
      </c>
      <c r="G22" s="235">
        <f t="shared" si="0"/>
        <v>1</v>
      </c>
      <c r="H22" s="235" t="str">
        <f t="shared" si="6"/>
        <v>Alto</v>
      </c>
      <c r="I22" s="176">
        <f t="shared" si="1"/>
        <v>0.4</v>
      </c>
      <c r="J22" s="246" t="e">
        <f>'ANALISIS OCI'!AC20</f>
        <v>#DIV/0!</v>
      </c>
      <c r="K22" s="176" t="e">
        <f t="shared" si="2"/>
        <v>#DIV/0!</v>
      </c>
      <c r="L22" s="176">
        <f t="shared" si="7"/>
        <v>0.4</v>
      </c>
      <c r="M22" s="221" t="s">
        <v>12</v>
      </c>
      <c r="N22" s="176">
        <f t="shared" si="3"/>
        <v>0</v>
      </c>
      <c r="O22" s="221" t="s">
        <v>12</v>
      </c>
      <c r="P22" s="176">
        <f t="shared" si="4"/>
        <v>0</v>
      </c>
      <c r="Q22" s="291">
        <v>45657</v>
      </c>
      <c r="R22" s="236">
        <f t="shared" si="8"/>
        <v>0</v>
      </c>
      <c r="S22" s="237">
        <f t="shared" si="5"/>
        <v>0</v>
      </c>
      <c r="T22" s="176">
        <f t="shared" si="9"/>
        <v>0.4</v>
      </c>
      <c r="U22" s="234" t="e">
        <f>+IF(T22&gt;=80%,$AB$12,IF(AND( T22&gt;60%,T22&lt;80%),$AB$13,#REF!))</f>
        <v>#REF!</v>
      </c>
    </row>
    <row r="23" spans="2:21" ht="33.75" customHeight="1" x14ac:dyDescent="0.25">
      <c r="B23" s="271" t="s">
        <v>347</v>
      </c>
      <c r="C23" s="219">
        <v>0</v>
      </c>
      <c r="D23" s="219">
        <v>1</v>
      </c>
      <c r="E23" s="219">
        <v>1</v>
      </c>
      <c r="F23" s="219">
        <v>0</v>
      </c>
      <c r="G23" s="235">
        <f>SUM(C23:F23)</f>
        <v>2</v>
      </c>
      <c r="H23" s="235" t="str">
        <f>IF(G23=0,0,IF(($C23/$G23)&gt;=0.2,"Extremo",+IF((($C23/G23)+($D23/$G23))&gt;=0.3,"Alto",+IF((($C23/$G23)+($D23/$G23)+($E23/$G23))&gt;=0.4,"Moderado",+IF(($C23/$G23)+($D23/$G23)+($E23/$G23)+($F23/$G23)&gt;=0.5,"Bajo",IF(G23=0,0))))))</f>
        <v>Alto</v>
      </c>
      <c r="I23" s="176">
        <f t="shared" si="1"/>
        <v>0.4</v>
      </c>
      <c r="J23" s="246" t="e">
        <f>'ANALISIS OCI'!AC21</f>
        <v>#DIV/0!</v>
      </c>
      <c r="K23" s="176" t="e">
        <f t="shared" si="2"/>
        <v>#DIV/0!</v>
      </c>
      <c r="L23" s="176">
        <f>IF(I23=0,K23,I23)</f>
        <v>0.4</v>
      </c>
      <c r="M23" s="221" t="s">
        <v>12</v>
      </c>
      <c r="N23" s="176">
        <f>IF(M23="Si",100%,IF(M23="No",0,0))</f>
        <v>0</v>
      </c>
      <c r="O23" s="221" t="s">
        <v>12</v>
      </c>
      <c r="P23" s="176">
        <f>IF(O23="Si",20%,IF(O23="No",0,0))</f>
        <v>0</v>
      </c>
      <c r="Q23" s="238">
        <v>45238</v>
      </c>
      <c r="R23" s="236">
        <f t="shared" si="8"/>
        <v>419</v>
      </c>
      <c r="S23" s="237">
        <f t="shared" si="5"/>
        <v>0.1</v>
      </c>
      <c r="T23" s="176">
        <f t="shared" si="9"/>
        <v>0.5</v>
      </c>
      <c r="U23" s="234" t="e">
        <f>+IF(T23&gt;=80%,$AB$12,IF(AND( T23&gt;60%,T23&lt;80%),$AB$13,#REF!))</f>
        <v>#REF!</v>
      </c>
    </row>
    <row r="24" spans="2:21" ht="33.75" customHeight="1" x14ac:dyDescent="0.25">
      <c r="B24" s="271" t="s">
        <v>472</v>
      </c>
      <c r="C24" s="219">
        <v>0</v>
      </c>
      <c r="D24" s="219">
        <v>0</v>
      </c>
      <c r="E24" s="219">
        <v>3</v>
      </c>
      <c r="F24" s="219">
        <v>1</v>
      </c>
      <c r="G24" s="235">
        <f>SUM(C24:F24)</f>
        <v>4</v>
      </c>
      <c r="H24" s="235" t="str">
        <f>IF(G24=0,0,IF(($C24/$G24)&gt;=0.2,"Extremo",+IF((($C24/G24)+($D24/$G24))&gt;=0.3,"Alto",+IF((($C24/$G24)+($D24/$G24)+($E24/$G24))&gt;=0.4,"Moderado",+IF(($C24/$G24)+($D24/$G24)+($E24/$G24)+($F24/$G24)&gt;=0.5,"Bajo",IF(G24=0,0))))))</f>
        <v>Moderado</v>
      </c>
      <c r="I24" s="176">
        <f t="shared" si="1"/>
        <v>0.15</v>
      </c>
      <c r="J24" s="246" t="e">
        <f>'ANALISIS OCI'!AC22</f>
        <v>#DIV/0!</v>
      </c>
      <c r="K24" s="176" t="e">
        <f t="shared" si="2"/>
        <v>#DIV/0!</v>
      </c>
      <c r="L24" s="176">
        <f>IF(I24=0,K24,I24)</f>
        <v>0.15</v>
      </c>
      <c r="M24" s="221" t="s">
        <v>12</v>
      </c>
      <c r="N24" s="176">
        <f>IF(M24="Si",100%,IF(M24="No",0,0))</f>
        <v>0</v>
      </c>
      <c r="O24" s="274" t="s">
        <v>324</v>
      </c>
      <c r="P24" s="176">
        <f>IF(O24="Si",20%,IF(O24="No",0,0))</f>
        <v>0.2</v>
      </c>
      <c r="Q24" s="238">
        <v>44869</v>
      </c>
      <c r="R24" s="236">
        <f t="shared" si="8"/>
        <v>788</v>
      </c>
      <c r="S24" s="237">
        <f t="shared" si="5"/>
        <v>0.2</v>
      </c>
      <c r="T24" s="176">
        <f>IF(N24=100%,100%,(L24+P24+S24))</f>
        <v>0.55000000000000004</v>
      </c>
      <c r="U24" s="234" t="e">
        <f>+IF(T24&gt;=80%,$AB$12,IF(AND( T24&gt;60%,T24&lt;80%),$AB$13,#REF!))</f>
        <v>#REF!</v>
      </c>
    </row>
    <row r="25" spans="2:21" ht="33.75" customHeight="1" x14ac:dyDescent="0.25">
      <c r="B25" s="271" t="s">
        <v>473</v>
      </c>
      <c r="C25" s="219">
        <v>0</v>
      </c>
      <c r="D25" s="219">
        <v>0</v>
      </c>
      <c r="E25" s="219">
        <v>1</v>
      </c>
      <c r="F25" s="219">
        <v>0</v>
      </c>
      <c r="G25" s="235">
        <f>SUM(C25:F25)</f>
        <v>1</v>
      </c>
      <c r="H25" s="235" t="str">
        <f>IF(G25=0,0,IF(($C25/$G25)&gt;=0.2,"Extremo",+IF((($C25/G25)+($D25/$G25))&gt;=0.3,"Alto",+IF((($C25/$G25)+($D25/$G25)+($E25/$G25))&gt;=0.4,"Moderado",+IF(($C25/$G25)+($D25/$G25)+($E25/$G25)+($F25/$G25)&gt;=0.5,"Bajo",IF(G25=0,0))))))</f>
        <v>Moderado</v>
      </c>
      <c r="I25" s="176">
        <f t="shared" si="1"/>
        <v>0.15</v>
      </c>
      <c r="J25" s="246" t="e">
        <f>'ANALISIS OCI'!AC23</f>
        <v>#DIV/0!</v>
      </c>
      <c r="K25" s="176" t="e">
        <f t="shared" si="2"/>
        <v>#DIV/0!</v>
      </c>
      <c r="L25" s="176">
        <f>IF(I25=0,K25,I25)</f>
        <v>0.15</v>
      </c>
      <c r="M25" s="221" t="s">
        <v>12</v>
      </c>
      <c r="N25" s="176">
        <f>IF(M25="Si",100%,IF(M25="No",0,0))</f>
        <v>0</v>
      </c>
      <c r="O25" s="221" t="s">
        <v>12</v>
      </c>
      <c r="P25" s="176">
        <f>IF(O25="Si",20%,IF(O25="No",0,0))</f>
        <v>0</v>
      </c>
      <c r="Q25" s="238">
        <v>44743</v>
      </c>
      <c r="R25" s="236">
        <f t="shared" si="8"/>
        <v>914</v>
      </c>
      <c r="S25" s="237">
        <f t="shared" si="5"/>
        <v>0.2</v>
      </c>
      <c r="T25" s="176">
        <f>IF(N25=100%,100%,(L25+P25+S25))</f>
        <v>0.35</v>
      </c>
      <c r="U25" s="234" t="e">
        <f>+IF(T25&gt;=80%,$AB$12,IF(AND(T25&gt;60%,T25&lt;80%),$AB$13,#REF!))</f>
        <v>#REF!</v>
      </c>
    </row>
    <row r="26" spans="2:21" ht="33.75" customHeight="1" x14ac:dyDescent="0.25">
      <c r="B26" s="271" t="s">
        <v>362</v>
      </c>
      <c r="C26" s="219">
        <v>0</v>
      </c>
      <c r="D26" s="219">
        <v>1</v>
      </c>
      <c r="E26" s="219">
        <v>1</v>
      </c>
      <c r="F26" s="219">
        <v>0</v>
      </c>
      <c r="G26" s="235">
        <f>SUM(C26:F26)</f>
        <v>2</v>
      </c>
      <c r="H26" s="235" t="str">
        <f>IF(G26=0,0,IF(($C26/$G26)&gt;=0.2,"Extremo",+IF((($C26/G26)+($D26/$G26))&gt;=0.3,"Alto",+IF((($C26/$G26)+($D26/$G26)+($E26/$G26))&gt;=0.4,"Moderado",+IF(($C26/$G26)+($D26/$G26)+($E26/$G26)+($F26/$G26)&gt;=0.5,"Bajo",IF(G26=0,0))))))</f>
        <v>Alto</v>
      </c>
      <c r="I26" s="176">
        <f t="shared" si="1"/>
        <v>0.4</v>
      </c>
      <c r="J26" s="246" t="e">
        <f>'ANALISIS OCI'!AC24</f>
        <v>#DIV/0!</v>
      </c>
      <c r="K26" s="176" t="e">
        <f t="shared" si="2"/>
        <v>#DIV/0!</v>
      </c>
      <c r="L26" s="176">
        <f>IF(I26=0,K26,I26)</f>
        <v>0.4</v>
      </c>
      <c r="M26" s="221" t="s">
        <v>12</v>
      </c>
      <c r="N26" s="176">
        <f>IF(M26="Si",100%,IF(M26="No",0,0))</f>
        <v>0</v>
      </c>
      <c r="O26" s="274" t="s">
        <v>324</v>
      </c>
      <c r="P26" s="176">
        <f>IF(O26="Si",20%,IF(O26="No",0,0))</f>
        <v>0.2</v>
      </c>
      <c r="Q26" s="238">
        <v>44729</v>
      </c>
      <c r="R26" s="236">
        <f t="shared" si="8"/>
        <v>928</v>
      </c>
      <c r="S26" s="237">
        <f t="shared" si="5"/>
        <v>0.2</v>
      </c>
      <c r="T26" s="176">
        <f>IF(N26=100%,100%,(L26+P26+S26))</f>
        <v>0.8</v>
      </c>
      <c r="U26" s="234" t="str">
        <f>+IF(T26&gt;=80%,$AB$12,IF(AND( T26&gt;60%,T26&lt;80%),$AB$13,#REF!))</f>
        <v xml:space="preserve">Incluir en el ciclo de auditorías de la vigencia </v>
      </c>
    </row>
    <row r="27" spans="2:21" ht="33.75" customHeight="1" x14ac:dyDescent="0.25">
      <c r="B27" s="271" t="s">
        <v>474</v>
      </c>
      <c r="C27" s="219">
        <v>0</v>
      </c>
      <c r="D27" s="219">
        <v>1</v>
      </c>
      <c r="E27" s="219">
        <v>4</v>
      </c>
      <c r="F27" s="219">
        <v>1</v>
      </c>
      <c r="G27" s="235">
        <f>SUM(C27:F27)</f>
        <v>6</v>
      </c>
      <c r="H27" s="235" t="str">
        <f>IF(G27=0,0,IF(($C27/$G27)&gt;=0.2,"Extremo",+IF((($C27/G27)+($D27/$G27))&gt;=0.3,"Alto",+IF((($C27/$G27)+($D27/$G27)+($E27/$G27))&gt;=0.4,"Moderado",+IF(($C27/$G27)+($D27/$G27)+($E27/$G27)+($F27/$G27)&gt;=0.5,"Bajo",IF(G27=0,0))))))</f>
        <v>Moderado</v>
      </c>
      <c r="I27" s="176">
        <f t="shared" si="1"/>
        <v>0.15</v>
      </c>
      <c r="J27" s="246" t="e">
        <f>'ANALISIS OCI'!AC25</f>
        <v>#DIV/0!</v>
      </c>
      <c r="K27" s="176" t="e">
        <f t="shared" si="2"/>
        <v>#DIV/0!</v>
      </c>
      <c r="L27" s="176">
        <f>IF(I27=0,K27,I27)</f>
        <v>0.15</v>
      </c>
      <c r="M27" s="221" t="s">
        <v>12</v>
      </c>
      <c r="N27" s="176">
        <f>IF(M27="Si",100%,IF(M27="No",0,0))</f>
        <v>0</v>
      </c>
      <c r="O27" s="221" t="s">
        <v>12</v>
      </c>
      <c r="P27" s="176">
        <f>IF(O27="Si",20%,IF(O27="No",0,0))</f>
        <v>0</v>
      </c>
      <c r="Q27" s="238">
        <v>44926</v>
      </c>
      <c r="R27" s="236">
        <f t="shared" si="8"/>
        <v>731</v>
      </c>
      <c r="S27" s="237">
        <f t="shared" si="5"/>
        <v>0.2</v>
      </c>
      <c r="T27" s="176">
        <f>IF(N27=100%,100%,(L27+P27+S27))</f>
        <v>0.35</v>
      </c>
      <c r="U27" s="234" t="e">
        <f>+IF(T27&gt;=80%,$AB$12,IF(AND( T27&gt;60%,T27&lt;80%),$AB$13,#REF!))</f>
        <v>#REF!</v>
      </c>
    </row>
    <row r="28" spans="2:21" ht="33.75" customHeight="1" x14ac:dyDescent="0.25">
      <c r="B28" s="290" t="s">
        <v>468</v>
      </c>
      <c r="C28" s="219">
        <v>0</v>
      </c>
      <c r="D28" s="219">
        <v>0</v>
      </c>
      <c r="E28" s="219">
        <v>0</v>
      </c>
      <c r="F28" s="219">
        <v>0</v>
      </c>
      <c r="G28" s="235">
        <f t="shared" si="0"/>
        <v>0</v>
      </c>
      <c r="H28" s="292">
        <f t="shared" si="6"/>
        <v>0</v>
      </c>
      <c r="I28" s="293">
        <f t="shared" si="1"/>
        <v>0</v>
      </c>
      <c r="J28" s="294" t="str">
        <f>'ANALISIS OCI'!AC26</f>
        <v>Moderado</v>
      </c>
      <c r="K28" s="293">
        <f t="shared" si="2"/>
        <v>0.15</v>
      </c>
      <c r="L28" s="293">
        <f t="shared" si="7"/>
        <v>0.15</v>
      </c>
      <c r="M28" s="221" t="s">
        <v>12</v>
      </c>
      <c r="N28" s="176">
        <f t="shared" si="3"/>
        <v>0</v>
      </c>
      <c r="O28" s="221" t="s">
        <v>12</v>
      </c>
      <c r="P28" s="176">
        <f t="shared" si="4"/>
        <v>0</v>
      </c>
      <c r="Q28" s="291"/>
      <c r="R28" s="236">
        <f t="shared" si="8"/>
        <v>45657</v>
      </c>
      <c r="S28" s="237">
        <f t="shared" si="5"/>
        <v>0.3</v>
      </c>
      <c r="T28" s="176">
        <f t="shared" si="9"/>
        <v>0.44999999999999996</v>
      </c>
      <c r="U28" s="234" t="e">
        <f>+IF(T28&gt;=80%,$AB$12,IF(AND( T28&gt;60%,T28&lt;80%),$AB$13,#REF!))</f>
        <v>#REF!</v>
      </c>
    </row>
    <row r="29" spans="2:21" ht="14.4" x14ac:dyDescent="0.25">
      <c r="B29" s="283"/>
      <c r="C29" s="284"/>
      <c r="D29" s="284"/>
      <c r="E29" s="284"/>
      <c r="F29" s="284"/>
      <c r="G29" s="285"/>
      <c r="H29" s="285"/>
      <c r="I29" s="286"/>
      <c r="J29" s="281"/>
      <c r="K29" s="286"/>
      <c r="L29" s="286"/>
      <c r="M29" s="287"/>
      <c r="N29" s="286"/>
      <c r="O29" s="287"/>
      <c r="P29" s="286"/>
      <c r="Q29" s="275"/>
      <c r="R29" s="288"/>
      <c r="S29" s="289"/>
      <c r="T29" s="286"/>
      <c r="U29" s="282"/>
    </row>
    <row r="30" spans="2:21" ht="14.4" x14ac:dyDescent="0.25">
      <c r="B30" s="283"/>
      <c r="C30" s="284"/>
      <c r="D30" s="284"/>
      <c r="E30" s="284"/>
      <c r="F30" s="284"/>
      <c r="G30" s="285"/>
      <c r="H30" s="285"/>
      <c r="I30" s="286"/>
      <c r="J30" s="281"/>
      <c r="K30" s="286"/>
      <c r="L30" s="286"/>
      <c r="M30" s="287"/>
      <c r="N30" s="286"/>
      <c r="O30" s="287"/>
      <c r="P30" s="286"/>
      <c r="Q30" s="275"/>
      <c r="R30" s="288"/>
      <c r="S30" s="289"/>
      <c r="T30" s="286"/>
      <c r="U30" s="282"/>
    </row>
    <row r="31" spans="2:21" ht="14.4" x14ac:dyDescent="0.25">
      <c r="B31" s="283"/>
      <c r="C31" s="284"/>
      <c r="D31" s="284"/>
      <c r="E31" s="284"/>
      <c r="F31" s="284"/>
      <c r="G31" s="285"/>
      <c r="H31" s="285"/>
      <c r="I31" s="286"/>
      <c r="J31" s="281"/>
      <c r="K31" s="286"/>
      <c r="L31" s="286"/>
      <c r="M31" s="287"/>
      <c r="N31" s="286"/>
      <c r="O31" s="287"/>
      <c r="P31" s="286"/>
      <c r="Q31" s="275"/>
      <c r="R31" s="288"/>
      <c r="S31" s="289"/>
      <c r="T31" s="286"/>
      <c r="U31" s="282"/>
    </row>
    <row r="32" spans="2:21" ht="14.4" x14ac:dyDescent="0.25">
      <c r="B32" s="283"/>
      <c r="C32" s="284"/>
      <c r="D32" s="284"/>
      <c r="E32" s="284"/>
      <c r="F32" s="284"/>
      <c r="G32" s="285"/>
      <c r="H32" s="285"/>
      <c r="I32" s="286"/>
      <c r="J32" s="281"/>
      <c r="K32" s="286"/>
      <c r="L32" s="286"/>
      <c r="M32" s="287"/>
      <c r="N32" s="286"/>
      <c r="O32" s="287"/>
      <c r="P32" s="286"/>
      <c r="Q32" s="275"/>
      <c r="R32" s="288"/>
      <c r="S32" s="289"/>
      <c r="T32" s="286"/>
      <c r="U32" s="282"/>
    </row>
    <row r="33" spans="2:21" ht="14.4" x14ac:dyDescent="0.25">
      <c r="B33" s="283"/>
      <c r="C33" s="284"/>
      <c r="D33" s="284"/>
      <c r="E33" s="284"/>
      <c r="F33" s="284"/>
      <c r="G33" s="285"/>
      <c r="H33" s="285"/>
      <c r="I33" s="286"/>
      <c r="J33" s="281"/>
      <c r="K33" s="286"/>
      <c r="L33" s="286"/>
      <c r="M33" s="287"/>
      <c r="N33" s="286"/>
      <c r="O33" s="287"/>
      <c r="P33" s="286"/>
      <c r="Q33" s="275"/>
      <c r="R33" s="288"/>
      <c r="S33" s="289"/>
      <c r="T33" s="286"/>
      <c r="U33" s="282"/>
    </row>
    <row r="34" spans="2:21" ht="14.4" x14ac:dyDescent="0.25">
      <c r="B34" s="283"/>
      <c r="C34" s="284"/>
      <c r="D34" s="284"/>
      <c r="E34" s="284"/>
      <c r="F34" s="284"/>
      <c r="G34" s="285"/>
      <c r="H34" s="285"/>
      <c r="I34" s="286"/>
      <c r="J34" s="281"/>
      <c r="K34" s="286"/>
      <c r="L34" s="286"/>
      <c r="M34" s="287"/>
      <c r="N34" s="286"/>
      <c r="O34" s="287"/>
      <c r="P34" s="286"/>
      <c r="Q34" s="275"/>
      <c r="R34" s="288" t="s">
        <v>467</v>
      </c>
      <c r="S34" s="289"/>
      <c r="T34" s="286"/>
      <c r="U34" s="282"/>
    </row>
    <row r="35" spans="2:21" ht="14.4" x14ac:dyDescent="0.25">
      <c r="B35" s="283"/>
      <c r="C35" s="284"/>
      <c r="D35" s="284"/>
      <c r="E35" s="284"/>
      <c r="F35" s="284"/>
      <c r="G35" s="285"/>
      <c r="H35" s="285"/>
      <c r="I35" s="286"/>
      <c r="J35" s="281"/>
      <c r="K35" s="286"/>
      <c r="L35" s="286"/>
      <c r="M35" s="287"/>
      <c r="N35" s="286"/>
      <c r="O35" s="287"/>
      <c r="P35" s="286"/>
      <c r="Q35" s="275"/>
      <c r="R35" s="288" t="s">
        <v>477</v>
      </c>
      <c r="S35" s="289"/>
      <c r="T35" s="286"/>
      <c r="U35" s="282"/>
    </row>
    <row r="36" spans="2:21" ht="14.4" x14ac:dyDescent="0.25">
      <c r="B36" s="283"/>
      <c r="C36" s="284"/>
      <c r="D36" s="284"/>
      <c r="E36" s="284"/>
      <c r="F36" s="284"/>
      <c r="G36" s="285"/>
      <c r="H36" s="285"/>
      <c r="I36" s="286"/>
      <c r="J36" s="281"/>
      <c r="K36" s="286"/>
      <c r="L36" s="286"/>
      <c r="M36" s="287"/>
      <c r="N36" s="286"/>
      <c r="O36" s="287"/>
      <c r="P36" s="286"/>
      <c r="Q36" s="275"/>
      <c r="R36" s="288" t="s">
        <v>478</v>
      </c>
      <c r="S36" s="289"/>
      <c r="T36" s="286"/>
      <c r="U36" s="282"/>
    </row>
    <row r="37" spans="2:21" ht="14.4" x14ac:dyDescent="0.25">
      <c r="B37" s="283"/>
      <c r="C37" s="284"/>
      <c r="D37" s="284"/>
      <c r="E37" s="284"/>
      <c r="F37" s="284"/>
      <c r="G37" s="285"/>
      <c r="H37" s="285"/>
      <c r="I37" s="286"/>
      <c r="J37" s="281"/>
      <c r="K37" s="286"/>
      <c r="L37" s="286"/>
      <c r="M37" s="287"/>
      <c r="N37" s="286"/>
      <c r="O37" s="287"/>
      <c r="P37" s="286"/>
      <c r="Q37" s="275"/>
      <c r="R37" s="288"/>
      <c r="S37" s="289"/>
      <c r="T37" s="286"/>
      <c r="U37" s="282"/>
    </row>
    <row r="38" spans="2:21" ht="14.4" x14ac:dyDescent="0.25">
      <c r="B38" s="283"/>
      <c r="C38" s="284"/>
      <c r="D38" s="284"/>
      <c r="E38" s="284"/>
      <c r="F38" s="284"/>
      <c r="G38" s="285"/>
      <c r="H38" s="285"/>
      <c r="I38" s="286"/>
      <c r="J38" s="281"/>
      <c r="K38" s="286"/>
      <c r="L38" s="286"/>
      <c r="M38" s="287"/>
      <c r="N38" s="286"/>
      <c r="O38" s="287"/>
      <c r="P38" s="286"/>
      <c r="Q38" s="275"/>
      <c r="R38" s="288"/>
      <c r="S38" s="289"/>
      <c r="T38" s="286"/>
      <c r="U38" s="282"/>
    </row>
    <row r="39" spans="2:21" ht="53.25" customHeight="1" x14ac:dyDescent="0.25">
      <c r="Q39" s="275"/>
      <c r="R39" s="174">
        <f>+$C$6-Q39</f>
        <v>45657</v>
      </c>
      <c r="S39" s="174">
        <f>IF(R39&gt;=1080,30%,IF(R39&gt;=720,20%,IF(R39&gt;=360,10%,IF(R39&lt;=359,0%,0))))</f>
        <v>0.3</v>
      </c>
    </row>
    <row r="42" spans="2:21" ht="15" customHeight="1" x14ac:dyDescent="0.25">
      <c r="P42" s="273"/>
      <c r="Q42" s="273"/>
    </row>
    <row r="43" spans="2:21" ht="15" customHeight="1" x14ac:dyDescent="0.25">
      <c r="P43" s="273"/>
      <c r="Q43" s="273"/>
    </row>
  </sheetData>
  <autoFilter ref="A10:AB39" xr:uid="{00000000-0009-0000-0000-000004000000}">
    <filterColumn colId="7" showButton="0"/>
    <filterColumn colId="9" showButton="0"/>
    <filterColumn colId="10" showButton="0"/>
    <filterColumn colId="12" showButton="0"/>
    <filterColumn colId="14" showButton="0"/>
    <filterColumn colId="19" showButton="0"/>
  </autoFilter>
  <mergeCells count="23">
    <mergeCell ref="T9:U10"/>
    <mergeCell ref="T8:U8"/>
    <mergeCell ref="C8:J8"/>
    <mergeCell ref="J9:L10"/>
    <mergeCell ref="M8:N8"/>
    <mergeCell ref="O8:P8"/>
    <mergeCell ref="Q8:S8"/>
    <mergeCell ref="Q9:Q10"/>
    <mergeCell ref="R9:R10"/>
    <mergeCell ref="S9:S10"/>
    <mergeCell ref="B9:B10"/>
    <mergeCell ref="C9:G9"/>
    <mergeCell ref="H9:I10"/>
    <mergeCell ref="M9:N10"/>
    <mergeCell ref="O9:P10"/>
    <mergeCell ref="C6:D6"/>
    <mergeCell ref="B2:B5"/>
    <mergeCell ref="C2:Q5"/>
    <mergeCell ref="R2:S2"/>
    <mergeCell ref="T2:T5"/>
    <mergeCell ref="R3:S3"/>
    <mergeCell ref="R4:S4"/>
    <mergeCell ref="R5:S5"/>
  </mergeCells>
  <conditionalFormatting sqref="H11:H38">
    <cfRule type="containsText" dxfId="16" priority="1" operator="containsText" text="Moderado">
      <formula>NOT(ISERROR(SEARCH(("Moderado"),(H11))))</formula>
    </cfRule>
    <cfRule type="containsText" dxfId="15" priority="2" operator="containsText" text="Alto">
      <formula>NOT(ISERROR(SEARCH(("Alto"),(H11))))</formula>
    </cfRule>
    <cfRule type="containsText" dxfId="14" priority="3" operator="containsText" text="Muy Alto">
      <formula>NOT(ISERROR(SEARCH(("Muy Alto"),(H11))))</formula>
    </cfRule>
    <cfRule type="containsText" dxfId="13" priority="4" operator="containsText" text="Muy Bajo">
      <formula>NOT(ISERROR(SEARCH(("Muy Bajo"),(H11))))</formula>
    </cfRule>
    <cfRule type="containsText" dxfId="12" priority="5" operator="containsText" text="Bajo">
      <formula>NOT(ISERROR(SEARCH(("Bajo"),(H11))))</formula>
    </cfRule>
    <cfRule type="containsText" dxfId="11" priority="6" operator="containsText" text="Extremo">
      <formula>NOT(ISERROR(SEARCH(("Extremo"),(H11))))</formula>
    </cfRule>
  </conditionalFormatting>
  <conditionalFormatting sqref="T11:T23 T28:T38">
    <cfRule type="colorScale" priority="222">
      <colorScale>
        <cfvo type="min"/>
        <cfvo type="percentile" val="50"/>
        <cfvo type="max"/>
        <color rgb="FF63BE7B"/>
        <color rgb="FFFFEB84"/>
        <color rgb="FFF8696B"/>
      </colorScale>
    </cfRule>
  </conditionalFormatting>
  <conditionalFormatting sqref="T24">
    <cfRule type="colorScale" priority="7">
      <colorScale>
        <cfvo type="min"/>
        <cfvo type="percentile" val="50"/>
        <cfvo type="max"/>
        <color rgb="FF63BE7B"/>
        <color rgb="FFFFEB84"/>
        <color rgb="FFF8696B"/>
      </colorScale>
    </cfRule>
  </conditionalFormatting>
  <conditionalFormatting sqref="T25">
    <cfRule type="colorScale" priority="14">
      <colorScale>
        <cfvo type="min"/>
        <cfvo type="percentile" val="50"/>
        <cfvo type="max"/>
        <color rgb="FF63BE7B"/>
        <color rgb="FFFFEB84"/>
        <color rgb="FFF8696B"/>
      </colorScale>
    </cfRule>
  </conditionalFormatting>
  <conditionalFormatting sqref="T26">
    <cfRule type="colorScale" priority="21">
      <colorScale>
        <cfvo type="min"/>
        <cfvo type="percentile" val="50"/>
        <cfvo type="max"/>
        <color rgb="FF63BE7B"/>
        <color rgb="FFFFEB84"/>
        <color rgb="FFF8696B"/>
      </colorScale>
    </cfRule>
  </conditionalFormatting>
  <conditionalFormatting sqref="T27">
    <cfRule type="colorScale" priority="28">
      <colorScale>
        <cfvo type="min"/>
        <cfvo type="percentile" val="50"/>
        <cfvo type="max"/>
        <color rgb="FF63BE7B"/>
        <color rgb="FFFFEB84"/>
        <color rgb="FFF8696B"/>
      </colorScale>
    </cfRule>
  </conditionalFormatting>
  <dataValidations count="1">
    <dataValidation type="list" allowBlank="1" showErrorMessage="1" sqref="M11:M38 O11:O38" xr:uid="{00000000-0002-0000-0400-000000000000}">
      <formula1>"Si,No"</formula1>
    </dataValidation>
  </dataValidations>
  <pageMargins left="0.7" right="0.7" top="0.75" bottom="0.75" header="0" footer="0"/>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4:K15"/>
  <sheetViews>
    <sheetView workbookViewId="0"/>
  </sheetViews>
  <sheetFormatPr baseColWidth="10" defaultColWidth="11.44140625" defaultRowHeight="14.4" x14ac:dyDescent="0.3"/>
  <cols>
    <col min="1" max="2" width="11.44140625" style="5"/>
    <col min="3" max="3" width="16.77734375" style="5" customWidth="1"/>
    <col min="4" max="16384" width="11.44140625" style="5"/>
  </cols>
  <sheetData>
    <row r="4" spans="3:11" ht="15" thickBot="1" x14ac:dyDescent="0.35"/>
    <row r="5" spans="3:11" x14ac:dyDescent="0.3">
      <c r="C5" s="147" t="s">
        <v>251</v>
      </c>
      <c r="D5" s="148"/>
      <c r="E5" s="148"/>
      <c r="F5" s="148"/>
      <c r="G5" s="148"/>
      <c r="H5" s="148"/>
      <c r="I5" s="148"/>
      <c r="J5" s="148"/>
      <c r="K5" s="149"/>
    </row>
    <row r="6" spans="3:11" ht="15" thickBot="1" x14ac:dyDescent="0.35">
      <c r="C6" s="150" t="s">
        <v>281</v>
      </c>
      <c r="D6" s="151" t="s">
        <v>288</v>
      </c>
      <c r="E6" s="151"/>
      <c r="F6" s="151"/>
      <c r="G6" s="151"/>
      <c r="H6" s="151"/>
      <c r="I6" s="151"/>
      <c r="J6" s="151"/>
      <c r="K6" s="152"/>
    </row>
    <row r="9" spans="3:11" ht="236.25" customHeight="1" x14ac:dyDescent="0.3">
      <c r="C9" s="342" t="s">
        <v>282</v>
      </c>
      <c r="D9" s="342"/>
      <c r="E9" s="342"/>
      <c r="F9" s="342"/>
      <c r="G9" s="342"/>
      <c r="H9" s="342"/>
      <c r="I9" s="342"/>
      <c r="J9" s="342"/>
      <c r="K9" s="342"/>
    </row>
    <row r="10" spans="3:11" ht="326.25" customHeight="1" x14ac:dyDescent="0.3">
      <c r="C10" s="342" t="s">
        <v>283</v>
      </c>
      <c r="D10" s="342"/>
      <c r="E10" s="342"/>
      <c r="F10" s="342"/>
      <c r="G10" s="342"/>
      <c r="H10" s="342"/>
      <c r="I10" s="342"/>
      <c r="J10" s="342"/>
      <c r="K10" s="342"/>
    </row>
    <row r="11" spans="3:11" ht="205.5" customHeight="1" x14ac:dyDescent="0.3">
      <c r="C11" s="342" t="s">
        <v>285</v>
      </c>
      <c r="D11" s="342"/>
      <c r="E11" s="342"/>
      <c r="F11" s="342"/>
      <c r="G11" s="342"/>
      <c r="H11" s="342"/>
      <c r="I11" s="342"/>
      <c r="J11" s="342"/>
      <c r="K11" s="342"/>
    </row>
    <row r="12" spans="3:11" ht="210" customHeight="1" x14ac:dyDescent="0.3">
      <c r="C12" s="342" t="s">
        <v>286</v>
      </c>
      <c r="D12" s="342"/>
      <c r="E12" s="342"/>
      <c r="F12" s="342"/>
      <c r="G12" s="342"/>
      <c r="H12" s="342"/>
      <c r="I12" s="342"/>
      <c r="J12" s="342"/>
      <c r="K12" s="342"/>
    </row>
    <row r="13" spans="3:11" ht="197.25" customHeight="1" x14ac:dyDescent="0.3">
      <c r="C13" s="342" t="s">
        <v>287</v>
      </c>
      <c r="D13" s="342"/>
      <c r="E13" s="342"/>
      <c r="F13" s="342"/>
      <c r="G13" s="342"/>
      <c r="H13" s="342"/>
      <c r="I13" s="342"/>
      <c r="J13" s="342"/>
      <c r="K13" s="342"/>
    </row>
    <row r="14" spans="3:11" ht="156.75" customHeight="1" x14ac:dyDescent="0.3">
      <c r="C14" s="342" t="s">
        <v>284</v>
      </c>
      <c r="D14" s="342"/>
      <c r="E14" s="342"/>
      <c r="F14" s="342"/>
      <c r="G14" s="342"/>
      <c r="H14" s="342"/>
      <c r="I14" s="342"/>
      <c r="J14" s="342"/>
      <c r="K14" s="342"/>
    </row>
    <row r="15" spans="3:11" ht="39.75" customHeight="1" x14ac:dyDescent="0.3">
      <c r="C15" s="343" t="s">
        <v>259</v>
      </c>
      <c r="D15" s="343"/>
      <c r="E15" s="343"/>
      <c r="F15" s="343"/>
      <c r="G15" s="343"/>
      <c r="H15" s="343"/>
      <c r="I15" s="343"/>
      <c r="J15" s="343"/>
      <c r="K15" s="343"/>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86"/>
  <sheetViews>
    <sheetView topLeftCell="A6" zoomScale="96" zoomScaleNormal="96" workbookViewId="0">
      <pane xSplit="2" ySplit="3" topLeftCell="L24" activePane="bottomRight" state="frozen"/>
      <selection activeCell="A6" sqref="A6"/>
      <selection pane="topRight" activeCell="C6" sqref="C6"/>
      <selection pane="bottomLeft" activeCell="A9" sqref="A9"/>
      <selection pane="bottomRight" activeCell="AD7" sqref="AD7"/>
    </sheetView>
  </sheetViews>
  <sheetFormatPr baseColWidth="10" defaultColWidth="10.77734375" defaultRowHeight="14.4" x14ac:dyDescent="0.3"/>
  <cols>
    <col min="1" max="2" width="38.5546875" customWidth="1"/>
    <col min="3" max="3" width="25.6640625" customWidth="1"/>
    <col min="4" max="4" width="11.88671875" customWidth="1"/>
    <col min="5" max="6" width="20" customWidth="1"/>
    <col min="7" max="8" width="22.5546875" customWidth="1"/>
    <col min="9" max="10" width="23.5546875" customWidth="1"/>
    <col min="11" max="11" width="33.6640625" customWidth="1"/>
    <col min="12" max="12" width="11.44140625" customWidth="1"/>
    <col min="13" max="13" width="24.6640625" customWidth="1"/>
    <col min="14" max="14" width="11.44140625" customWidth="1"/>
    <col min="15" max="15" width="28.77734375" customWidth="1"/>
    <col min="16" max="16" width="17.21875" customWidth="1"/>
    <col min="17" max="23" width="3.109375" customWidth="1"/>
    <col min="29" max="29" width="14.21875" bestFit="1" customWidth="1"/>
  </cols>
  <sheetData>
    <row r="1" spans="1:35" ht="15" thickBot="1" x14ac:dyDescent="0.35"/>
    <row r="2" spans="1:35" x14ac:dyDescent="0.3">
      <c r="A2" s="388" t="s">
        <v>16</v>
      </c>
      <c r="B2" s="191"/>
      <c r="C2" s="391" t="s">
        <v>291</v>
      </c>
      <c r="D2" s="392"/>
      <c r="E2" s="392"/>
      <c r="F2" s="392"/>
      <c r="G2" s="392"/>
      <c r="H2" s="392"/>
      <c r="I2" s="392"/>
      <c r="J2" s="392"/>
      <c r="K2" s="392"/>
      <c r="L2" s="392"/>
      <c r="M2" s="392"/>
      <c r="N2" s="392"/>
      <c r="O2" s="392"/>
      <c r="P2" s="177"/>
      <c r="Q2" s="177"/>
      <c r="R2" s="177"/>
      <c r="S2" s="177"/>
      <c r="T2" s="177"/>
      <c r="U2" s="177"/>
      <c r="V2" s="177"/>
      <c r="W2" s="177"/>
      <c r="X2" s="392"/>
      <c r="Y2" s="392"/>
      <c r="Z2" s="392"/>
      <c r="AA2" s="395"/>
      <c r="AB2" s="395"/>
      <c r="AC2" s="396"/>
    </row>
    <row r="3" spans="1:35" x14ac:dyDescent="0.3">
      <c r="A3" s="389"/>
      <c r="B3" s="192"/>
      <c r="C3" s="393"/>
      <c r="D3" s="393"/>
      <c r="E3" s="393"/>
      <c r="F3" s="393"/>
      <c r="G3" s="393"/>
      <c r="H3" s="393"/>
      <c r="I3" s="393"/>
      <c r="J3" s="393"/>
      <c r="K3" s="393"/>
      <c r="L3" s="393"/>
      <c r="M3" s="393"/>
      <c r="N3" s="393"/>
      <c r="O3" s="393"/>
      <c r="P3" s="178"/>
      <c r="Q3" s="178"/>
      <c r="R3" s="178"/>
      <c r="S3" s="178"/>
      <c r="T3" s="178"/>
      <c r="U3" s="178"/>
      <c r="V3" s="178"/>
      <c r="W3" s="178"/>
      <c r="X3" s="393"/>
      <c r="Y3" s="393"/>
      <c r="Z3" s="393"/>
      <c r="AA3" s="397"/>
      <c r="AB3" s="397"/>
      <c r="AC3" s="398"/>
    </row>
    <row r="4" spans="1:35" x14ac:dyDescent="0.3">
      <c r="A4" s="389"/>
      <c r="B4" s="192"/>
      <c r="C4" s="393"/>
      <c r="D4" s="393"/>
      <c r="E4" s="393"/>
      <c r="F4" s="393"/>
      <c r="G4" s="393"/>
      <c r="H4" s="393"/>
      <c r="I4" s="393"/>
      <c r="J4" s="393"/>
      <c r="K4" s="393"/>
      <c r="L4" s="393"/>
      <c r="M4" s="393"/>
      <c r="N4" s="393"/>
      <c r="O4" s="393"/>
      <c r="P4" s="178"/>
      <c r="Q4" s="178"/>
      <c r="R4" s="178"/>
      <c r="S4" s="178"/>
      <c r="T4" s="178"/>
      <c r="U4" s="178"/>
      <c r="V4" s="178"/>
      <c r="W4" s="178"/>
      <c r="X4" s="393"/>
      <c r="Y4" s="393"/>
      <c r="Z4" s="393"/>
      <c r="AA4" s="397"/>
      <c r="AB4" s="397"/>
      <c r="AC4" s="398"/>
    </row>
    <row r="5" spans="1:35" ht="15" thickBot="1" x14ac:dyDescent="0.35">
      <c r="A5" s="390"/>
      <c r="B5" s="193"/>
      <c r="C5" s="394"/>
      <c r="D5" s="394"/>
      <c r="E5" s="394"/>
      <c r="F5" s="394"/>
      <c r="G5" s="394"/>
      <c r="H5" s="394"/>
      <c r="I5" s="394"/>
      <c r="J5" s="394"/>
      <c r="K5" s="394"/>
      <c r="L5" s="394"/>
      <c r="M5" s="394"/>
      <c r="N5" s="394"/>
      <c r="O5" s="394"/>
      <c r="P5" s="179"/>
      <c r="Q5" s="179"/>
      <c r="R5" s="179"/>
      <c r="S5" s="179"/>
      <c r="T5" s="179"/>
      <c r="U5" s="179"/>
      <c r="V5" s="179"/>
      <c r="W5" s="179"/>
      <c r="X5" s="394"/>
      <c r="Y5" s="394"/>
      <c r="Z5" s="394"/>
      <c r="AA5" s="399"/>
      <c r="AB5" s="399"/>
      <c r="AC5" s="400"/>
    </row>
    <row r="6" spans="1:35" ht="15" thickBot="1" x14ac:dyDescent="0.35"/>
    <row r="7" spans="1:35" x14ac:dyDescent="0.3">
      <c r="A7" s="403" t="s">
        <v>15</v>
      </c>
      <c r="B7" s="403" t="s">
        <v>303</v>
      </c>
      <c r="C7" s="405">
        <v>1</v>
      </c>
      <c r="D7" s="406"/>
      <c r="E7" s="406">
        <v>2</v>
      </c>
      <c r="F7" s="406"/>
      <c r="G7" s="406">
        <v>3</v>
      </c>
      <c r="H7" s="406"/>
      <c r="I7" s="406">
        <v>4</v>
      </c>
      <c r="J7" s="406"/>
      <c r="K7" s="406">
        <v>5</v>
      </c>
      <c r="L7" s="406"/>
      <c r="M7" s="406">
        <v>6</v>
      </c>
      <c r="N7" s="406"/>
      <c r="O7" s="406">
        <v>7</v>
      </c>
      <c r="P7" s="407"/>
      <c r="Q7" s="401">
        <v>1</v>
      </c>
      <c r="R7" s="401">
        <v>2</v>
      </c>
      <c r="S7" s="401">
        <v>3</v>
      </c>
      <c r="T7" s="401">
        <v>4</v>
      </c>
      <c r="U7" s="401">
        <v>5</v>
      </c>
      <c r="V7" s="401">
        <v>6</v>
      </c>
      <c r="W7" s="401">
        <v>7</v>
      </c>
      <c r="X7" s="418" t="s">
        <v>1</v>
      </c>
      <c r="Y7" s="420" t="s">
        <v>2</v>
      </c>
      <c r="Z7" s="422" t="s">
        <v>3</v>
      </c>
      <c r="AA7" s="409" t="s">
        <v>4</v>
      </c>
      <c r="AB7" s="411" t="s">
        <v>292</v>
      </c>
      <c r="AC7" s="413" t="s">
        <v>293</v>
      </c>
    </row>
    <row r="8" spans="1:35" s="180" customFormat="1" ht="58.5" customHeight="1" thickBot="1" x14ac:dyDescent="0.35">
      <c r="A8" s="404"/>
      <c r="B8" s="408"/>
      <c r="C8" s="415" t="s">
        <v>294</v>
      </c>
      <c r="D8" s="416"/>
      <c r="E8" s="416" t="s">
        <v>295</v>
      </c>
      <c r="F8" s="416"/>
      <c r="G8" s="416" t="s">
        <v>296</v>
      </c>
      <c r="H8" s="416"/>
      <c r="I8" s="416" t="s">
        <v>297</v>
      </c>
      <c r="J8" s="416"/>
      <c r="K8" s="416" t="s">
        <v>298</v>
      </c>
      <c r="L8" s="416"/>
      <c r="M8" s="416" t="s">
        <v>299</v>
      </c>
      <c r="N8" s="416"/>
      <c r="O8" s="416" t="s">
        <v>300</v>
      </c>
      <c r="P8" s="417"/>
      <c r="Q8" s="402"/>
      <c r="R8" s="402"/>
      <c r="S8" s="402"/>
      <c r="T8" s="402"/>
      <c r="U8" s="402"/>
      <c r="V8" s="402"/>
      <c r="W8" s="402"/>
      <c r="X8" s="419"/>
      <c r="Y8" s="421"/>
      <c r="Z8" s="423"/>
      <c r="AA8" s="410"/>
      <c r="AB8" s="412"/>
      <c r="AC8" s="414"/>
    </row>
    <row r="9" spans="1:35" ht="69" customHeight="1" x14ac:dyDescent="0.3">
      <c r="A9" s="181" t="str">
        <f>+PRIORIZACIÓN!B11</f>
        <v xml:space="preserve">Proceso Gestión de bienes, servicios y planta física </v>
      </c>
      <c r="B9" s="194" t="str">
        <f>+IF(PRIORIZACIÓN!I11&gt;0%,"YA CUENTA CON PONDERACIÓN DE RIESGOS, NO DILIGENCIAR ANALISIS OCI", "DILIGENCIE ANALISIS OCI PARA ESTA UNIDAD AUDITABLE")</f>
        <v>YA CUENTA CON PONDERACIÓN DE RIESGOS, NO DILIGENCIAR ANALISIS OCI</v>
      </c>
      <c r="C9" s="182"/>
      <c r="D9" s="1"/>
      <c r="E9" s="1"/>
      <c r="F9" s="1"/>
      <c r="G9" s="184"/>
      <c r="H9" s="1"/>
      <c r="I9" s="184"/>
      <c r="J9" s="1"/>
      <c r="K9" s="183"/>
      <c r="L9" s="1"/>
      <c r="M9" s="183"/>
      <c r="N9" s="1"/>
      <c r="O9" s="183"/>
      <c r="P9" s="185">
        <f>IF($O9="Critica no recuperable","E",IF($O9="Critica con recuperación parcial","A",IF($O9="Falta de oportunidad para atención usuarios","M",IF($O9="Falta de oportunidad para gestión de los procesos","B",0))))</f>
        <v>0</v>
      </c>
      <c r="Q9" s="1">
        <f>IF($C9="EXTREMA","E",IF($C9="ALTA","A",IF($C9="MEDIA","M",IF($C9="BAJA","B",0))))</f>
        <v>0</v>
      </c>
      <c r="R9" s="1">
        <f t="shared" ref="R9:R26" si="0">IF($E9="3 días","E",IF($E9="2 días","A",IF($E9="1 días","M",IF($E9="Varias horas","B",0))))</f>
        <v>0</v>
      </c>
      <c r="S9" s="1">
        <f>IF($G9="EXTREMA","E",IF($G9="ALTA","A",IF($G9="MEDIA","M",IF($G9="BAJA","B",0))))</f>
        <v>0</v>
      </c>
      <c r="T9" s="1">
        <f>IF($I9="EXTREMA","E",IF($I9="ALTA","A",IF($I9="MEDIA","M",IF($I9="BAJA","B",0))))</f>
        <v>0</v>
      </c>
      <c r="U9" s="1">
        <f t="shared" ref="U9:U26" si="1">IF($K9="Hechos de Corrupción","E",IF($K9="Incumplimiento de servicios","A",IF($K9="Retrasos en los servicios","M",IF($K9="Quejas por incumplimientos o retrasos","B",0))))</f>
        <v>0</v>
      </c>
      <c r="V9" s="1">
        <f>IF($M9="EXTREMA","E",IF($M9="ALTA","A",IF($M9="MEDIA","M",IF($M9="BAJA","B",0))))</f>
        <v>0</v>
      </c>
      <c r="W9" s="185">
        <f>IF($O9="Critica no recuperable","E",IF($O9="Critica con recuperación parcial","A",IF($O9="Falta de oportunidad para atención usuarios","M",IF($O9="Falta de oportunidad para gestión de los procesos","B",0))))</f>
        <v>0</v>
      </c>
      <c r="X9" s="2">
        <f>COUNTIFS(Q9:W9,"E")</f>
        <v>0</v>
      </c>
      <c r="Y9" s="1">
        <f>COUNTIF(Q9:W9,"A")</f>
        <v>0</v>
      </c>
      <c r="Z9" s="1">
        <f>COUNTIF(Q9:W9,"M")</f>
        <v>0</v>
      </c>
      <c r="AA9" s="186">
        <f>COUNTIF(Q9:W9,"B")</f>
        <v>0</v>
      </c>
      <c r="AB9" s="2">
        <f>SUM(X9:AA9)</f>
        <v>0</v>
      </c>
      <c r="AC9" s="187" t="e">
        <f>+IF((X9/AB9)&gt;=0.2,"Extremo",+IF(((X9/AB9)+(Y9/AB9))&gt;=0.3,"Alto",+IF(((X9/AB9)+(Y9/AB9)+(Z9/AB9))&gt;=0.4,"Moderado",+IF((X9/AB9)+(Y9/AB9)+(Z9/AB9)+(AA9/AB9)&gt;=0.5,"Bajo",""))))</f>
        <v>#DIV/0!</v>
      </c>
      <c r="AI9" t="s">
        <v>304</v>
      </c>
    </row>
    <row r="10" spans="1:35" ht="51.75" customHeight="1" x14ac:dyDescent="0.3">
      <c r="A10" s="181" t="str">
        <f>+PRIORIZACIÓN!B12</f>
        <v>Proceso Gestión y Relacionamiento con la Ciudadanía</v>
      </c>
      <c r="B10" s="194" t="str">
        <f>+IF(PRIORIZACIÓN!I12&gt;0%,"YA CUENTA CON PONDERACIÓN DE RIESGOS, NO DILIGENCIAR ANALISIS OCI", "DILIGENCIE ANALISIS OCI PARA ESTA UNIDAD AUDITABLE")</f>
        <v>YA CUENTA CON PONDERACIÓN DE RIESGOS, NO DILIGENCIAR ANALISIS OCI</v>
      </c>
      <c r="C10" s="188"/>
      <c r="D10" s="1"/>
      <c r="E10" s="1"/>
      <c r="F10" s="1"/>
      <c r="G10" s="189"/>
      <c r="H10" s="1"/>
      <c r="I10" s="189"/>
      <c r="J10" s="1"/>
      <c r="K10" s="1"/>
      <c r="L10" s="1"/>
      <c r="M10" s="1"/>
      <c r="N10" s="1"/>
      <c r="O10" s="1"/>
      <c r="P10" s="186">
        <f t="shared" ref="P10:P17" si="2">IF($O10="Critica no recuperable","E",IF($O10="Critica con recuperación parcial","A",IF($O10="Falta de oportunidad para atención usuarios","M",IF($O10="Falta de oportunidad para gestión de los procesos","B",0))))</f>
        <v>0</v>
      </c>
      <c r="Q10" s="1">
        <f t="shared" ref="Q10:Q26" si="3">IF($C10="EXTREMA","E",IF($C10="ALTA","A",IF($C10="MEDIA","M",IF($C10="BAJA","B",0))))</f>
        <v>0</v>
      </c>
      <c r="R10" s="1">
        <f t="shared" si="0"/>
        <v>0</v>
      </c>
      <c r="S10" s="1">
        <f t="shared" ref="S10:S26" si="4">IF($G10="EXTREMA","E",IF($G10="ALTA","A",IF($G10="MEDIA","M",IF($G10="BAJA","B",0))))</f>
        <v>0</v>
      </c>
      <c r="T10" s="1">
        <f t="shared" ref="T10:T26" si="5">IF($I10="EXTREMA","E",IF($I10="ALTA","A",IF($I10="MEDIA","M",IF($I10="BAJA","B",0))))</f>
        <v>0</v>
      </c>
      <c r="U10" s="1">
        <f t="shared" si="1"/>
        <v>0</v>
      </c>
      <c r="V10" s="1">
        <f t="shared" ref="V10:V26" si="6">IF($M10="EXTREMA","E",IF($M10="ALTA","A",IF($M10="MEDIA","M",IF($M10="BAJA","B",0))))</f>
        <v>0</v>
      </c>
      <c r="W10" s="185">
        <f t="shared" ref="W10:W26" si="7">IF($O10="Critica no recuperable","E",IF($O10="Critica con recuperación parcial","A",IF($O10="Falta de oportunidad para atención usuarios","M",IF($O10="Falta de oportunidad para gestión de los procesos","B",0))))</f>
        <v>0</v>
      </c>
      <c r="X10" s="2">
        <f t="shared" ref="X10:X17" si="8">COUNTIFS(Q10:W10,"E")</f>
        <v>0</v>
      </c>
      <c r="Y10" s="1">
        <f t="shared" ref="Y10:Y17" si="9">COUNTIF(Q10:W10,"A")</f>
        <v>0</v>
      </c>
      <c r="Z10" s="1">
        <f t="shared" ref="Z10:Z17" si="10">COUNTIF(Q10:W10,"M")</f>
        <v>0</v>
      </c>
      <c r="AA10" s="186">
        <f t="shared" ref="AA10:AA17" si="11">COUNTIF(Q10:W10,"B")</f>
        <v>0</v>
      </c>
      <c r="AB10" s="2">
        <f t="shared" ref="AB10:AB17" si="12">SUM(X10:AA10)</f>
        <v>0</v>
      </c>
      <c r="AC10" s="187" t="e">
        <f t="shared" ref="AC10:AC26" si="13">+IF((X10/AB10)&gt;=0.2,"Extremo",+IF(((X10/AB10)+(Y10/AB10))&gt;=0.3,"Alto",+IF(((X10/AB10)+(Y10/AB10)+(Z10/AB10))&gt;=0.4,"Moderado",+IF((X10/AB10)+(Y10/AB10)+(Z10/AB10)+(AA10/AB10)&gt;=0.5,"Bajo",""))))</f>
        <v>#DIV/0!</v>
      </c>
      <c r="AI10" t="s">
        <v>305</v>
      </c>
    </row>
    <row r="11" spans="1:35" ht="51.75" customHeight="1" x14ac:dyDescent="0.3">
      <c r="A11" s="181" t="str">
        <f>+PRIORIZACIÓN!B13</f>
        <v>Proceso Gestión Estratégica de Comunicaciones</v>
      </c>
      <c r="B11" s="194" t="str">
        <f>+IF(PRIORIZACIÓN!I13&gt;0%,"YA CUENTA CON PONDERACIÓN DE RIESGOS, NO DILIGENCIAR ANALISIS OCI", "DILIGENCIE ANALISIS OCI PARA ESTA UNIDAD AUDITABLE")</f>
        <v>YA CUENTA CON PONDERACIÓN DE RIESGOS, NO DILIGENCIAR ANALISIS OCI</v>
      </c>
      <c r="C11" s="188"/>
      <c r="D11" s="1"/>
      <c r="E11" s="1"/>
      <c r="F11" s="1"/>
      <c r="G11" s="189"/>
      <c r="H11" s="1"/>
      <c r="I11" s="189"/>
      <c r="J11" s="1"/>
      <c r="K11" s="1"/>
      <c r="L11" s="1"/>
      <c r="M11" s="1"/>
      <c r="N11" s="1"/>
      <c r="O11" s="1"/>
      <c r="P11" s="186">
        <f t="shared" si="2"/>
        <v>0</v>
      </c>
      <c r="Q11" s="1">
        <f t="shared" si="3"/>
        <v>0</v>
      </c>
      <c r="R11" s="1">
        <f t="shared" si="0"/>
        <v>0</v>
      </c>
      <c r="S11" s="1">
        <f t="shared" si="4"/>
        <v>0</v>
      </c>
      <c r="T11" s="1">
        <f t="shared" si="5"/>
        <v>0</v>
      </c>
      <c r="U11" s="1">
        <f t="shared" si="1"/>
        <v>0</v>
      </c>
      <c r="V11" s="1">
        <f t="shared" si="6"/>
        <v>0</v>
      </c>
      <c r="W11" s="185">
        <f t="shared" si="7"/>
        <v>0</v>
      </c>
      <c r="X11" s="2">
        <f t="shared" si="8"/>
        <v>0</v>
      </c>
      <c r="Y11" s="1">
        <f t="shared" si="9"/>
        <v>0</v>
      </c>
      <c r="Z11" s="1">
        <f t="shared" si="10"/>
        <v>0</v>
      </c>
      <c r="AA11" s="186">
        <f t="shared" si="11"/>
        <v>0</v>
      </c>
      <c r="AB11" s="2">
        <f t="shared" si="12"/>
        <v>0</v>
      </c>
      <c r="AC11" s="187" t="e">
        <f t="shared" si="13"/>
        <v>#DIV/0!</v>
      </c>
    </row>
    <row r="12" spans="1:35" ht="51.75" customHeight="1" x14ac:dyDescent="0.3">
      <c r="A12" s="181" t="str">
        <f>+PRIORIZACIÓN!B14</f>
        <v>Proceso Gestión Documental</v>
      </c>
      <c r="B12" s="194" t="str">
        <f>+IF(PRIORIZACIÓN!I14&gt;0%,"YA CUENTA CON PONDERACIÓN DE RIESGOS, NO DILIGENCIAR ANALISIS OCI", "DILIGENCIE ANALISIS OCI PARA ESTA UNIDAD AUDITABLE")</f>
        <v>YA CUENTA CON PONDERACIÓN DE RIESGOS, NO DILIGENCIAR ANALISIS OCI</v>
      </c>
      <c r="C12" s="188"/>
      <c r="D12" s="1"/>
      <c r="E12" s="1"/>
      <c r="F12" s="1"/>
      <c r="G12" s="189"/>
      <c r="H12" s="1"/>
      <c r="I12" s="189"/>
      <c r="J12" s="1"/>
      <c r="K12" s="1"/>
      <c r="L12" s="1"/>
      <c r="M12" s="1"/>
      <c r="N12" s="1"/>
      <c r="O12" s="1"/>
      <c r="P12" s="186">
        <f t="shared" si="2"/>
        <v>0</v>
      </c>
      <c r="Q12" s="1">
        <f t="shared" si="3"/>
        <v>0</v>
      </c>
      <c r="R12" s="1">
        <f t="shared" si="0"/>
        <v>0</v>
      </c>
      <c r="S12" s="1">
        <f t="shared" si="4"/>
        <v>0</v>
      </c>
      <c r="T12" s="1">
        <f t="shared" si="5"/>
        <v>0</v>
      </c>
      <c r="U12" s="1">
        <f t="shared" si="1"/>
        <v>0</v>
      </c>
      <c r="V12" s="1">
        <f t="shared" si="6"/>
        <v>0</v>
      </c>
      <c r="W12" s="185">
        <f t="shared" si="7"/>
        <v>0</v>
      </c>
      <c r="X12" s="2">
        <f t="shared" si="8"/>
        <v>0</v>
      </c>
      <c r="Y12" s="1">
        <f t="shared" si="9"/>
        <v>0</v>
      </c>
      <c r="Z12" s="1">
        <f t="shared" si="10"/>
        <v>0</v>
      </c>
      <c r="AA12" s="186">
        <f t="shared" si="11"/>
        <v>0</v>
      </c>
      <c r="AB12" s="2">
        <f t="shared" si="12"/>
        <v>0</v>
      </c>
      <c r="AC12" s="187" t="e">
        <f t="shared" si="13"/>
        <v>#DIV/0!</v>
      </c>
    </row>
    <row r="13" spans="1:35" ht="51.75" customHeight="1" x14ac:dyDescent="0.3">
      <c r="A13" s="181" t="str">
        <f>+PRIORIZACIÓN!B15</f>
        <v>Gestión del Talento Humano</v>
      </c>
      <c r="B13" s="194" t="str">
        <f>+IF(PRIORIZACIÓN!I15&gt;0%,"YA CUENTA CON PONDERACIÓN DE RIESGOS, NO DILIGENCIAR ANALISIS OCI", "DILIGENCIE ANALISIS OCI PARA ESTA UNIDAD AUDITABLE")</f>
        <v>YA CUENTA CON PONDERACIÓN DE RIESGOS, NO DILIGENCIAR ANALISIS OCI</v>
      </c>
      <c r="C13" s="188"/>
      <c r="D13" s="1"/>
      <c r="E13" s="1"/>
      <c r="F13" s="1"/>
      <c r="G13" s="189"/>
      <c r="H13" s="1"/>
      <c r="I13" s="189"/>
      <c r="J13" s="1"/>
      <c r="K13" s="1"/>
      <c r="L13" s="1"/>
      <c r="M13" s="1"/>
      <c r="N13" s="1"/>
      <c r="O13" s="1"/>
      <c r="P13" s="186">
        <f t="shared" si="2"/>
        <v>0</v>
      </c>
      <c r="Q13" s="1">
        <f t="shared" si="3"/>
        <v>0</v>
      </c>
      <c r="R13" s="1">
        <f t="shared" si="0"/>
        <v>0</v>
      </c>
      <c r="S13" s="1">
        <f t="shared" si="4"/>
        <v>0</v>
      </c>
      <c r="T13" s="1">
        <f t="shared" si="5"/>
        <v>0</v>
      </c>
      <c r="U13" s="1">
        <f t="shared" si="1"/>
        <v>0</v>
      </c>
      <c r="V13" s="1">
        <f t="shared" si="6"/>
        <v>0</v>
      </c>
      <c r="W13" s="185">
        <f t="shared" si="7"/>
        <v>0</v>
      </c>
      <c r="X13" s="2">
        <f t="shared" si="8"/>
        <v>0</v>
      </c>
      <c r="Y13" s="1">
        <f t="shared" si="9"/>
        <v>0</v>
      </c>
      <c r="Z13" s="1">
        <f t="shared" si="10"/>
        <v>0</v>
      </c>
      <c r="AA13" s="186">
        <f t="shared" si="11"/>
        <v>0</v>
      </c>
      <c r="AB13" s="2">
        <f t="shared" si="12"/>
        <v>0</v>
      </c>
      <c r="AC13" s="187" t="e">
        <f t="shared" si="13"/>
        <v>#DIV/0!</v>
      </c>
    </row>
    <row r="14" spans="1:35" ht="51.75" customHeight="1" x14ac:dyDescent="0.3">
      <c r="A14" s="181" t="str">
        <f>+PRIORIZACIÓN!B16</f>
        <v xml:space="preserve">Proceso Gestión Financiera </v>
      </c>
      <c r="B14" s="194" t="str">
        <f>+IF(PRIORIZACIÓN!I16&gt;0%,"YA CUENTA CON PONDERACIÓN DE RIESGOS, NO DILIGENCIAR ANALISIS OCI", "DILIGENCIE ANALISIS OCI PARA ESTA UNIDAD AUDITABLE")</f>
        <v>YA CUENTA CON PONDERACIÓN DE RIESGOS, NO DILIGENCIAR ANALISIS OCI</v>
      </c>
      <c r="C14" s="188"/>
      <c r="D14" s="1"/>
      <c r="E14" s="1"/>
      <c r="F14" s="1"/>
      <c r="G14" s="189"/>
      <c r="H14" s="1"/>
      <c r="I14" s="189"/>
      <c r="J14" s="1"/>
      <c r="K14" s="1"/>
      <c r="L14" s="1"/>
      <c r="M14" s="1"/>
      <c r="N14" s="1"/>
      <c r="O14" s="1"/>
      <c r="P14" s="186">
        <f t="shared" si="2"/>
        <v>0</v>
      </c>
      <c r="Q14" s="1">
        <f t="shared" si="3"/>
        <v>0</v>
      </c>
      <c r="R14" s="1">
        <f t="shared" si="0"/>
        <v>0</v>
      </c>
      <c r="S14" s="1">
        <f t="shared" si="4"/>
        <v>0</v>
      </c>
      <c r="T14" s="1">
        <f t="shared" si="5"/>
        <v>0</v>
      </c>
      <c r="U14" s="1">
        <f t="shared" si="1"/>
        <v>0</v>
      </c>
      <c r="V14" s="1">
        <f t="shared" si="6"/>
        <v>0</v>
      </c>
      <c r="W14" s="185">
        <f t="shared" si="7"/>
        <v>0</v>
      </c>
      <c r="X14" s="2">
        <f t="shared" si="8"/>
        <v>0</v>
      </c>
      <c r="Y14" s="1">
        <f t="shared" si="9"/>
        <v>0</v>
      </c>
      <c r="Z14" s="1">
        <f t="shared" si="10"/>
        <v>0</v>
      </c>
      <c r="AA14" s="186">
        <f t="shared" si="11"/>
        <v>0</v>
      </c>
      <c r="AB14" s="2">
        <f t="shared" si="12"/>
        <v>0</v>
      </c>
      <c r="AC14" s="187" t="e">
        <f t="shared" si="13"/>
        <v>#DIV/0!</v>
      </c>
    </row>
    <row r="15" spans="1:35" ht="51.75" customHeight="1" x14ac:dyDescent="0.3">
      <c r="A15" s="181" t="str">
        <f>+PRIORIZACIÓN!B17</f>
        <v xml:space="preserve">Proceso Direccionamiento Estratégico Institucional </v>
      </c>
      <c r="B15" s="194" t="str">
        <f>+IF(PRIORIZACIÓN!I17&gt;0%,"YA CUENTA CON PONDERACIÓN DE RIESGOS, NO DILIGENCIAR ANALISIS OCI", "DILIGENCIE ANALISIS OCI PARA ESTA UNIDAD AUDITABLE")</f>
        <v>YA CUENTA CON PONDERACIÓN DE RIESGOS, NO DILIGENCIAR ANALISIS OCI</v>
      </c>
      <c r="C15" s="188"/>
      <c r="D15" s="1"/>
      <c r="E15" s="1"/>
      <c r="F15" s="1"/>
      <c r="G15" s="189"/>
      <c r="H15" s="1"/>
      <c r="I15" s="189"/>
      <c r="J15" s="1"/>
      <c r="K15" s="1"/>
      <c r="L15" s="1"/>
      <c r="M15" s="1"/>
      <c r="N15" s="1"/>
      <c r="O15" s="1"/>
      <c r="P15" s="186">
        <f t="shared" si="2"/>
        <v>0</v>
      </c>
      <c r="Q15" s="1">
        <f t="shared" si="3"/>
        <v>0</v>
      </c>
      <c r="R15" s="1">
        <f t="shared" si="0"/>
        <v>0</v>
      </c>
      <c r="S15" s="1">
        <f t="shared" si="4"/>
        <v>0</v>
      </c>
      <c r="T15" s="1">
        <f t="shared" si="5"/>
        <v>0</v>
      </c>
      <c r="U15" s="1">
        <f t="shared" si="1"/>
        <v>0</v>
      </c>
      <c r="V15" s="1">
        <f t="shared" si="6"/>
        <v>0</v>
      </c>
      <c r="W15" s="185">
        <f t="shared" si="7"/>
        <v>0</v>
      </c>
      <c r="X15" s="2">
        <f t="shared" si="8"/>
        <v>0</v>
      </c>
      <c r="Y15" s="1">
        <f t="shared" si="9"/>
        <v>0</v>
      </c>
      <c r="Z15" s="1">
        <f t="shared" si="10"/>
        <v>0</v>
      </c>
      <c r="AA15" s="186">
        <f t="shared" si="11"/>
        <v>0</v>
      </c>
      <c r="AB15" s="2">
        <f t="shared" si="12"/>
        <v>0</v>
      </c>
      <c r="AC15" s="187" t="e">
        <f t="shared" si="13"/>
        <v>#DIV/0!</v>
      </c>
    </row>
    <row r="16" spans="1:35" ht="51.75" customHeight="1" x14ac:dyDescent="0.3">
      <c r="A16" s="181" t="str">
        <f>+PRIORIZACIÓN!B18</f>
        <v xml:space="preserve">Proceso Gestión para la mejora continua </v>
      </c>
      <c r="B16" s="194" t="str">
        <f>+IF(PRIORIZACIÓN!I18&gt;0%,"YA CUENTA CON PONDERACIÓN DE RIESGOS, NO DILIGENCIAR ANALISIS OCI", "DILIGENCIE ANALISIS OCI PARA ESTA UNIDAD AUDITABLE")</f>
        <v>YA CUENTA CON PONDERACIÓN DE RIESGOS, NO DILIGENCIAR ANALISIS OCI</v>
      </c>
      <c r="C16" s="188"/>
      <c r="D16" s="1"/>
      <c r="E16" s="1"/>
      <c r="F16" s="1"/>
      <c r="G16" s="189"/>
      <c r="H16" s="1"/>
      <c r="I16" s="189"/>
      <c r="J16" s="1"/>
      <c r="K16" s="1"/>
      <c r="L16" s="1"/>
      <c r="M16" s="1"/>
      <c r="N16" s="1"/>
      <c r="O16" s="1"/>
      <c r="P16" s="186">
        <f t="shared" si="2"/>
        <v>0</v>
      </c>
      <c r="Q16" s="1">
        <f t="shared" si="3"/>
        <v>0</v>
      </c>
      <c r="R16" s="1">
        <f t="shared" si="0"/>
        <v>0</v>
      </c>
      <c r="S16" s="1">
        <f t="shared" si="4"/>
        <v>0</v>
      </c>
      <c r="T16" s="1">
        <f t="shared" si="5"/>
        <v>0</v>
      </c>
      <c r="U16" s="1">
        <f t="shared" si="1"/>
        <v>0</v>
      </c>
      <c r="V16" s="1">
        <f t="shared" si="6"/>
        <v>0</v>
      </c>
      <c r="W16" s="185">
        <f t="shared" si="7"/>
        <v>0</v>
      </c>
      <c r="X16" s="2">
        <f t="shared" si="8"/>
        <v>0</v>
      </c>
      <c r="Y16" s="1">
        <f t="shared" si="9"/>
        <v>0</v>
      </c>
      <c r="Z16" s="1">
        <f t="shared" si="10"/>
        <v>0</v>
      </c>
      <c r="AA16" s="186">
        <f t="shared" si="11"/>
        <v>0</v>
      </c>
      <c r="AB16" s="2">
        <f t="shared" si="12"/>
        <v>0</v>
      </c>
      <c r="AC16" s="187" t="e">
        <f t="shared" si="13"/>
        <v>#DIV/0!</v>
      </c>
    </row>
    <row r="17" spans="1:29" ht="51.75" customHeight="1" x14ac:dyDescent="0.3">
      <c r="A17" s="181" t="str">
        <f>+PRIORIZACIÓN!B19</f>
        <v>Proceso Gestión Jurídica</v>
      </c>
      <c r="B17" s="194" t="str">
        <f>+IF(PRIORIZACIÓN!I19&gt;0%,"YA CUENTA CON PONDERACIÓN DE RIESGOS, NO DILIGENCIAR ANALISIS OCI", "DILIGENCIE ANALISIS OCI PARA ESTA UNIDAD AUDITABLE")</f>
        <v>YA CUENTA CON PONDERACIÓN DE RIESGOS, NO DILIGENCIAR ANALISIS OCI</v>
      </c>
      <c r="C17" s="188"/>
      <c r="D17" s="1"/>
      <c r="E17" s="1"/>
      <c r="F17" s="1"/>
      <c r="G17" s="189"/>
      <c r="H17" s="1"/>
      <c r="I17" s="189"/>
      <c r="J17" s="1"/>
      <c r="K17" s="1"/>
      <c r="L17" s="1"/>
      <c r="M17" s="1"/>
      <c r="N17" s="1"/>
      <c r="O17" s="1"/>
      <c r="P17" s="186">
        <f t="shared" si="2"/>
        <v>0</v>
      </c>
      <c r="Q17" s="1">
        <f t="shared" si="3"/>
        <v>0</v>
      </c>
      <c r="R17" s="1">
        <f t="shared" si="0"/>
        <v>0</v>
      </c>
      <c r="S17" s="1">
        <f t="shared" si="4"/>
        <v>0</v>
      </c>
      <c r="T17" s="1">
        <f t="shared" si="5"/>
        <v>0</v>
      </c>
      <c r="U17" s="1">
        <f t="shared" si="1"/>
        <v>0</v>
      </c>
      <c r="V17" s="1">
        <f t="shared" si="6"/>
        <v>0</v>
      </c>
      <c r="W17" s="185">
        <f t="shared" si="7"/>
        <v>0</v>
      </c>
      <c r="X17" s="2">
        <f t="shared" si="8"/>
        <v>0</v>
      </c>
      <c r="Y17" s="1">
        <f t="shared" si="9"/>
        <v>0</v>
      </c>
      <c r="Z17" s="1">
        <f t="shared" si="10"/>
        <v>0</v>
      </c>
      <c r="AA17" s="186">
        <f t="shared" si="11"/>
        <v>0</v>
      </c>
      <c r="AB17" s="2">
        <f t="shared" si="12"/>
        <v>0</v>
      </c>
      <c r="AC17" s="187" t="e">
        <f t="shared" si="13"/>
        <v>#DIV/0!</v>
      </c>
    </row>
    <row r="18" spans="1:29" ht="51.75" customHeight="1" x14ac:dyDescent="0.3">
      <c r="A18" s="181" t="str">
        <f>+PRIORIZACIÓN!B20</f>
        <v xml:space="preserve">Proceso Control Disciplinario Interno </v>
      </c>
      <c r="B18" s="194" t="str">
        <f>+IF(PRIORIZACIÓN!I20&gt;0%,"YA CUENTA CON PONDERACIÓN DE RIESGOS, NO DILIGENCIAR ANALISIS OCI", "DILIGENCIE ANALISIS OCI PARA ESTA UNIDAD AUDITABLE")</f>
        <v>YA CUENTA CON PONDERACIÓN DE RIESGOS, NO DILIGENCIAR ANALISIS OCI</v>
      </c>
      <c r="C18" s="188"/>
      <c r="D18" s="1"/>
      <c r="E18" s="1"/>
      <c r="F18" s="1"/>
      <c r="G18" s="189"/>
      <c r="H18" s="1"/>
      <c r="I18" s="189"/>
      <c r="J18" s="1"/>
      <c r="K18" s="1"/>
      <c r="L18" s="1"/>
      <c r="M18" s="1"/>
      <c r="N18" s="1"/>
      <c r="O18" s="1"/>
      <c r="P18" s="186"/>
      <c r="Q18" s="1">
        <f t="shared" si="3"/>
        <v>0</v>
      </c>
      <c r="R18" s="1">
        <f t="shared" si="0"/>
        <v>0</v>
      </c>
      <c r="S18" s="1">
        <f t="shared" si="4"/>
        <v>0</v>
      </c>
      <c r="T18" s="1">
        <f t="shared" si="5"/>
        <v>0</v>
      </c>
      <c r="U18" s="1">
        <f t="shared" si="1"/>
        <v>0</v>
      </c>
      <c r="V18" s="1">
        <f t="shared" si="6"/>
        <v>0</v>
      </c>
      <c r="W18" s="185">
        <f t="shared" si="7"/>
        <v>0</v>
      </c>
      <c r="X18" s="2">
        <f t="shared" ref="X18:X24" si="14">COUNTIFS(Q18:W18,"E")</f>
        <v>0</v>
      </c>
      <c r="Y18" s="1">
        <f t="shared" ref="Y18:Y24" si="15">COUNTIF(Q18:W18,"A")</f>
        <v>0</v>
      </c>
      <c r="Z18" s="1">
        <f t="shared" ref="Z18:Z24" si="16">COUNTIF(Q18:W18,"M")</f>
        <v>0</v>
      </c>
      <c r="AA18" s="186">
        <f t="shared" ref="AA18:AA24" si="17">COUNTIF(Q18:W18,"B")</f>
        <v>0</v>
      </c>
      <c r="AB18" s="2">
        <f t="shared" ref="AB18:AB24" si="18">SUM(X18:AA18)</f>
        <v>0</v>
      </c>
      <c r="AC18" s="187" t="e">
        <f t="shared" si="13"/>
        <v>#DIV/0!</v>
      </c>
    </row>
    <row r="19" spans="1:29" ht="51.75" customHeight="1" x14ac:dyDescent="0.3">
      <c r="A19" s="181" t="str">
        <f>+PRIORIZACIÓN!B21</f>
        <v>Proceso Gestión de Participación Ciudadana</v>
      </c>
      <c r="B19" s="194" t="str">
        <f>+IF(PRIORIZACIÓN!I21&gt;0%,"YA CUENTA CON PONDERACIÓN DE RIESGOS, NO DILIGENCIAR ANALISIS OCI", "DILIGENCIE ANALISIS OCI PARA ESTA UNIDAD AUDITABLE")</f>
        <v>YA CUENTA CON PONDERACIÓN DE RIESGOS, NO DILIGENCIAR ANALISIS OCI</v>
      </c>
      <c r="C19" s="188"/>
      <c r="D19" s="1"/>
      <c r="E19" s="1"/>
      <c r="F19" s="1"/>
      <c r="G19" s="189"/>
      <c r="H19" s="1"/>
      <c r="I19" s="189"/>
      <c r="J19" s="1"/>
      <c r="K19" s="1"/>
      <c r="L19" s="1"/>
      <c r="M19" s="1"/>
      <c r="N19" s="1"/>
      <c r="O19" s="1"/>
      <c r="P19" s="186"/>
      <c r="Q19" s="1">
        <f t="shared" si="3"/>
        <v>0</v>
      </c>
      <c r="R19" s="1">
        <f t="shared" si="0"/>
        <v>0</v>
      </c>
      <c r="S19" s="1">
        <f t="shared" si="4"/>
        <v>0</v>
      </c>
      <c r="T19" s="1">
        <f t="shared" si="5"/>
        <v>0</v>
      </c>
      <c r="U19" s="1">
        <f t="shared" si="1"/>
        <v>0</v>
      </c>
      <c r="V19" s="1">
        <f t="shared" si="6"/>
        <v>0</v>
      </c>
      <c r="W19" s="185">
        <f t="shared" si="7"/>
        <v>0</v>
      </c>
      <c r="X19" s="2">
        <f t="shared" si="14"/>
        <v>0</v>
      </c>
      <c r="Y19" s="1">
        <f t="shared" si="15"/>
        <v>0</v>
      </c>
      <c r="Z19" s="1">
        <f t="shared" si="16"/>
        <v>0</v>
      </c>
      <c r="AA19" s="186">
        <f t="shared" si="17"/>
        <v>0</v>
      </c>
      <c r="AB19" s="2">
        <f t="shared" si="18"/>
        <v>0</v>
      </c>
      <c r="AC19" s="187" t="e">
        <f t="shared" si="13"/>
        <v>#DIV/0!</v>
      </c>
    </row>
    <row r="20" spans="1:29" ht="51.75" customHeight="1" x14ac:dyDescent="0.3">
      <c r="A20" s="181" t="str">
        <f>+PRIORIZACIÓN!B22</f>
        <v>Proceso Gestión de Tecnologías de la Información</v>
      </c>
      <c r="B20" s="194" t="str">
        <f>+IF(PRIORIZACIÓN!I22&gt;0%,"YA CUENTA CON PONDERACIÓN DE RIESGOS, NO DILIGENCIAR ANALISIS OCI", "DILIGENCIE ANALISIS OCI PARA ESTA UNIDAD AUDITABLE")</f>
        <v>YA CUENTA CON PONDERACIÓN DE RIESGOS, NO DILIGENCIAR ANALISIS OCI</v>
      </c>
      <c r="C20" s="188"/>
      <c r="D20" s="1"/>
      <c r="E20" s="1"/>
      <c r="F20" s="1"/>
      <c r="G20" s="189"/>
      <c r="H20" s="1"/>
      <c r="I20" s="189"/>
      <c r="J20" s="1"/>
      <c r="K20" s="1"/>
      <c r="L20" s="1"/>
      <c r="M20" s="1"/>
      <c r="N20" s="1"/>
      <c r="O20" s="1"/>
      <c r="P20" s="186">
        <f t="shared" ref="P20:P26" si="19">IF($O20="Critica no recuperable","E",IF($O20="Critica con recuperación parcial","A",IF($O20="Falta de oportunidad para atención usuarios","M",IF($O20="Falta de oportunidad para gestión de los procesos","B",0))))</f>
        <v>0</v>
      </c>
      <c r="Q20" s="1">
        <f t="shared" si="3"/>
        <v>0</v>
      </c>
      <c r="R20" s="1">
        <f t="shared" si="0"/>
        <v>0</v>
      </c>
      <c r="S20" s="1">
        <f t="shared" si="4"/>
        <v>0</v>
      </c>
      <c r="T20" s="1">
        <f t="shared" si="5"/>
        <v>0</v>
      </c>
      <c r="U20" s="1">
        <f t="shared" si="1"/>
        <v>0</v>
      </c>
      <c r="V20" s="1">
        <f t="shared" si="6"/>
        <v>0</v>
      </c>
      <c r="W20" s="185">
        <f t="shared" si="7"/>
        <v>0</v>
      </c>
      <c r="X20" s="2">
        <f t="shared" si="14"/>
        <v>0</v>
      </c>
      <c r="Y20" s="1">
        <f t="shared" si="15"/>
        <v>0</v>
      </c>
      <c r="Z20" s="1">
        <f t="shared" si="16"/>
        <v>0</v>
      </c>
      <c r="AA20" s="186">
        <f t="shared" si="17"/>
        <v>0</v>
      </c>
      <c r="AB20" s="2">
        <f t="shared" si="18"/>
        <v>0</v>
      </c>
      <c r="AC20" s="187" t="e">
        <f t="shared" si="13"/>
        <v>#DIV/0!</v>
      </c>
    </row>
    <row r="21" spans="1:29" ht="51.75" customHeight="1" x14ac:dyDescent="0.3">
      <c r="A21" s="181" t="str">
        <f>+PRIORIZACIÓN!B23</f>
        <v>Proceso Gestión del Conocimiento</v>
      </c>
      <c r="B21" s="194" t="str">
        <f>+IF(PRIORIZACIÓN!I23&gt;0%,"YA CUENTA CON PONDERACIÓN DE RIESGOS, NO DILIGENCIAR ANALISIS OCI", "DILIGENCIE ANALISIS OCI PARA ESTA UNIDAD AUDITABLE")</f>
        <v>YA CUENTA CON PONDERACIÓN DE RIESGOS, NO DILIGENCIAR ANALISIS OCI</v>
      </c>
      <c r="C21" s="188"/>
      <c r="D21" s="1"/>
      <c r="E21" s="1"/>
      <c r="F21" s="1"/>
      <c r="G21" s="189"/>
      <c r="H21" s="1"/>
      <c r="I21" s="189"/>
      <c r="J21" s="1"/>
      <c r="K21" s="1"/>
      <c r="L21" s="1"/>
      <c r="M21" s="1"/>
      <c r="N21" s="1"/>
      <c r="O21" s="1"/>
      <c r="P21" s="186">
        <f t="shared" si="19"/>
        <v>0</v>
      </c>
      <c r="Q21" s="1">
        <f t="shared" si="3"/>
        <v>0</v>
      </c>
      <c r="R21" s="1">
        <f t="shared" si="0"/>
        <v>0</v>
      </c>
      <c r="S21" s="1">
        <f t="shared" si="4"/>
        <v>0</v>
      </c>
      <c r="T21" s="1">
        <f t="shared" si="5"/>
        <v>0</v>
      </c>
      <c r="U21" s="1">
        <f t="shared" si="1"/>
        <v>0</v>
      </c>
      <c r="V21" s="1">
        <f t="shared" si="6"/>
        <v>0</v>
      </c>
      <c r="W21" s="185">
        <f t="shared" si="7"/>
        <v>0</v>
      </c>
      <c r="X21" s="2">
        <f t="shared" si="14"/>
        <v>0</v>
      </c>
      <c r="Y21" s="1">
        <f t="shared" si="15"/>
        <v>0</v>
      </c>
      <c r="Z21" s="1">
        <f t="shared" si="16"/>
        <v>0</v>
      </c>
      <c r="AA21" s="186">
        <f t="shared" si="17"/>
        <v>0</v>
      </c>
      <c r="AB21" s="2">
        <f t="shared" si="18"/>
        <v>0</v>
      </c>
      <c r="AC21" s="187" t="e">
        <f t="shared" si="13"/>
        <v>#DIV/0!</v>
      </c>
    </row>
    <row r="22" spans="1:29" ht="51.75" customHeight="1" x14ac:dyDescent="0.3">
      <c r="A22" s="181" t="str">
        <f>+PRIORIZACIÓN!B24</f>
        <v>Gestión de Circulación de las prácticas artísticas</v>
      </c>
      <c r="B22" s="194" t="str">
        <f>+IF(PRIORIZACIÓN!I24&gt;0%,"YA CUENTA CON PONDERACIÓN DE RIESGOS, NO DILIGENCIAR ANALISIS OCI", "DILIGENCIE ANALISIS OCI PARA ESTA UNIDAD AUDITABLE")</f>
        <v>YA CUENTA CON PONDERACIÓN DE RIESGOS, NO DILIGENCIAR ANALISIS OCI</v>
      </c>
      <c r="C22" s="204"/>
      <c r="D22" s="1"/>
      <c r="E22" s="1"/>
      <c r="F22" s="1"/>
      <c r="G22" s="189"/>
      <c r="H22" s="1"/>
      <c r="I22" s="189"/>
      <c r="J22" s="1"/>
      <c r="K22" s="1"/>
      <c r="L22" s="1"/>
      <c r="M22" s="1"/>
      <c r="N22" s="1"/>
      <c r="O22" s="1"/>
      <c r="P22" s="186">
        <f t="shared" si="19"/>
        <v>0</v>
      </c>
      <c r="Q22" s="1">
        <f t="shared" si="3"/>
        <v>0</v>
      </c>
      <c r="R22" s="1">
        <f t="shared" si="0"/>
        <v>0</v>
      </c>
      <c r="S22" s="1">
        <f t="shared" si="4"/>
        <v>0</v>
      </c>
      <c r="T22" s="1">
        <f t="shared" si="5"/>
        <v>0</v>
      </c>
      <c r="U22" s="1">
        <f t="shared" si="1"/>
        <v>0</v>
      </c>
      <c r="V22" s="1">
        <f t="shared" si="6"/>
        <v>0</v>
      </c>
      <c r="W22" s="185">
        <f t="shared" si="7"/>
        <v>0</v>
      </c>
      <c r="X22" s="2">
        <f t="shared" si="14"/>
        <v>0</v>
      </c>
      <c r="Y22" s="1">
        <f t="shared" si="15"/>
        <v>0</v>
      </c>
      <c r="Z22" s="1">
        <f t="shared" si="16"/>
        <v>0</v>
      </c>
      <c r="AA22" s="186">
        <f t="shared" si="17"/>
        <v>0</v>
      </c>
      <c r="AB22" s="2">
        <f t="shared" si="18"/>
        <v>0</v>
      </c>
      <c r="AC22" s="187" t="e">
        <f t="shared" si="13"/>
        <v>#DIV/0!</v>
      </c>
    </row>
    <row r="23" spans="1:29" ht="51.75" customHeight="1" x14ac:dyDescent="0.3">
      <c r="A23" s="181" t="str">
        <f>+PRIORIZACIÓN!B25</f>
        <v>Gestión de Fomento a las prácticas artísticas</v>
      </c>
      <c r="B23" s="194" t="str">
        <f>+IF(PRIORIZACIÓN!I25&gt;0%,"YA CUENTA CON PONDERACIÓN DE RIESGOS, NO DILIGENCIAR ANALISIS OCI", "DILIGENCIE ANALISIS OCI PARA ESTA UNIDAD AUDITABLE")</f>
        <v>YA CUENTA CON PONDERACIÓN DE RIESGOS, NO DILIGENCIAR ANALISIS OCI</v>
      </c>
      <c r="C23" s="204"/>
      <c r="D23" s="1"/>
      <c r="E23" s="1"/>
      <c r="F23" s="1"/>
      <c r="G23" s="189"/>
      <c r="H23" s="1"/>
      <c r="I23" s="189"/>
      <c r="J23" s="1"/>
      <c r="K23" s="1"/>
      <c r="L23" s="1"/>
      <c r="M23" s="1"/>
      <c r="N23" s="1"/>
      <c r="O23" s="1"/>
      <c r="P23" s="186">
        <f t="shared" si="19"/>
        <v>0</v>
      </c>
      <c r="Q23" s="1">
        <f t="shared" si="3"/>
        <v>0</v>
      </c>
      <c r="R23" s="1">
        <f t="shared" si="0"/>
        <v>0</v>
      </c>
      <c r="S23" s="1">
        <f t="shared" si="4"/>
        <v>0</v>
      </c>
      <c r="T23" s="1">
        <f t="shared" si="5"/>
        <v>0</v>
      </c>
      <c r="U23" s="1">
        <f t="shared" si="1"/>
        <v>0</v>
      </c>
      <c r="V23" s="1">
        <f t="shared" si="6"/>
        <v>0</v>
      </c>
      <c r="W23" s="185">
        <f t="shared" si="7"/>
        <v>0</v>
      </c>
      <c r="X23" s="2">
        <f t="shared" si="14"/>
        <v>0</v>
      </c>
      <c r="Y23" s="1">
        <f t="shared" si="15"/>
        <v>0</v>
      </c>
      <c r="Z23" s="1">
        <f t="shared" si="16"/>
        <v>0</v>
      </c>
      <c r="AA23" s="186">
        <f t="shared" si="17"/>
        <v>0</v>
      </c>
      <c r="AB23" s="2">
        <f t="shared" si="18"/>
        <v>0</v>
      </c>
      <c r="AC23" s="187" t="e">
        <f t="shared" si="13"/>
        <v>#DIV/0!</v>
      </c>
    </row>
    <row r="24" spans="1:29" ht="78.75" customHeight="1" x14ac:dyDescent="0.3">
      <c r="A24" s="181" t="str">
        <f>+PRIORIZACIÓN!B26</f>
        <v>Gestión Integral de Espacios Culturales</v>
      </c>
      <c r="B24" s="194" t="str">
        <f>+IF(PRIORIZACIÓN!I26&gt;0%,"YA CUENTA CON PONDERACIÓN DE RIESGOS, NO DILIGENCIAR ANALISIS OCI", "DILIGENCIE ANALISIS OCI PARA ESTA UNIDAD AUDITABLE")</f>
        <v>YA CUENTA CON PONDERACIÓN DE RIESGOS, NO DILIGENCIAR ANALISIS OCI</v>
      </c>
      <c r="C24" s="204"/>
      <c r="D24" s="1"/>
      <c r="E24" s="1"/>
      <c r="F24" s="1"/>
      <c r="G24" s="189"/>
      <c r="H24" s="1"/>
      <c r="I24" s="189"/>
      <c r="J24" s="1"/>
      <c r="K24" s="1"/>
      <c r="L24" s="1"/>
      <c r="M24" s="1"/>
      <c r="N24" s="1"/>
      <c r="O24" s="1"/>
      <c r="P24" s="186">
        <f t="shared" si="19"/>
        <v>0</v>
      </c>
      <c r="Q24" s="1">
        <f t="shared" si="3"/>
        <v>0</v>
      </c>
      <c r="R24" s="1">
        <f t="shared" si="0"/>
        <v>0</v>
      </c>
      <c r="S24" s="1">
        <f t="shared" si="4"/>
        <v>0</v>
      </c>
      <c r="T24" s="1">
        <f t="shared" si="5"/>
        <v>0</v>
      </c>
      <c r="U24" s="1">
        <f t="shared" si="1"/>
        <v>0</v>
      </c>
      <c r="V24" s="1">
        <f t="shared" si="6"/>
        <v>0</v>
      </c>
      <c r="W24" s="185">
        <f t="shared" si="7"/>
        <v>0</v>
      </c>
      <c r="X24" s="2">
        <f t="shared" si="14"/>
        <v>0</v>
      </c>
      <c r="Y24" s="1">
        <f t="shared" si="15"/>
        <v>0</v>
      </c>
      <c r="Z24" s="1">
        <f t="shared" si="16"/>
        <v>0</v>
      </c>
      <c r="AA24" s="186">
        <f t="shared" si="17"/>
        <v>0</v>
      </c>
      <c r="AB24" s="2">
        <f t="shared" si="18"/>
        <v>0</v>
      </c>
      <c r="AC24" s="187" t="e">
        <f t="shared" si="13"/>
        <v>#DIV/0!</v>
      </c>
    </row>
    <row r="25" spans="1:29" ht="66" customHeight="1" x14ac:dyDescent="0.3">
      <c r="A25" s="181" t="str">
        <f>+PRIORIZACIÓN!B27</f>
        <v>Gestión de Formación en las prácticas artísticas</v>
      </c>
      <c r="B25" s="194" t="str">
        <f>+IF(PRIORIZACIÓN!I27&gt;0%,"YA CUENTA CON PONDERACIÓN DE RIESGOS, NO DILIGENCIAR ANALISIS OCI", "DILIGENCIE ANALISIS OCI PARA ESTA UNIDAD AUDITABLE")</f>
        <v>YA CUENTA CON PONDERACIÓN DE RIESGOS, NO DILIGENCIAR ANALISIS OCI</v>
      </c>
      <c r="C25" s="204"/>
      <c r="D25" s="1"/>
      <c r="E25" s="1"/>
      <c r="F25" s="1"/>
      <c r="G25" s="189"/>
      <c r="H25" s="1"/>
      <c r="I25" s="189"/>
      <c r="J25" s="1"/>
      <c r="K25" s="1"/>
      <c r="L25" s="1"/>
      <c r="M25" s="1"/>
      <c r="N25" s="1"/>
      <c r="O25" s="1"/>
      <c r="P25" s="186">
        <f t="shared" si="19"/>
        <v>0</v>
      </c>
      <c r="Q25" s="1">
        <f t="shared" si="3"/>
        <v>0</v>
      </c>
      <c r="R25" s="1">
        <f t="shared" si="0"/>
        <v>0</v>
      </c>
      <c r="S25" s="1">
        <f t="shared" si="4"/>
        <v>0</v>
      </c>
      <c r="T25" s="1">
        <f t="shared" si="5"/>
        <v>0</v>
      </c>
      <c r="U25" s="1">
        <f t="shared" si="1"/>
        <v>0</v>
      </c>
      <c r="V25" s="1">
        <f t="shared" si="6"/>
        <v>0</v>
      </c>
      <c r="W25" s="185">
        <f t="shared" si="7"/>
        <v>0</v>
      </c>
      <c r="X25" s="2">
        <f>COUNTIFS(Q25:W25,"E")</f>
        <v>0</v>
      </c>
      <c r="Y25" s="1">
        <f>COUNTIF(Q25:W25,"A")</f>
        <v>0</v>
      </c>
      <c r="Z25" s="1">
        <f>COUNTIF(Q25:W25,"M")</f>
        <v>0</v>
      </c>
      <c r="AA25" s="186">
        <f>COUNTIF(Q25:W25,"B")</f>
        <v>0</v>
      </c>
      <c r="AB25" s="2">
        <f>SUM(X25:AA25)</f>
        <v>0</v>
      </c>
      <c r="AC25" s="187" t="e">
        <f t="shared" si="13"/>
        <v>#DIV/0!</v>
      </c>
    </row>
    <row r="26" spans="1:29" ht="51.75" customHeight="1" x14ac:dyDescent="0.3">
      <c r="A26" s="181" t="str">
        <f>+PRIORIZACIÓN!B28</f>
        <v>Gestión en Seguridad y Salud en el trabajo</v>
      </c>
      <c r="B26" s="194" t="str">
        <f>+IF(PRIORIZACIÓN!I28&gt;0%,"YA CUENTA CON PONDERACIÓN DE RIESGOS, NO DILIGENCIAR ANALISIS OCI", "DILIGENCIE ANALISIS OCI PARA ESTA UNIDAD AUDITABLE")</f>
        <v>DILIGENCIE ANALISIS OCI PARA ESTA UNIDAD AUDITABLE</v>
      </c>
      <c r="C26" s="188" t="s">
        <v>316</v>
      </c>
      <c r="D26" s="1"/>
      <c r="E26" s="1" t="s">
        <v>475</v>
      </c>
      <c r="F26" s="1"/>
      <c r="G26" s="189" t="s">
        <v>315</v>
      </c>
      <c r="H26" s="1"/>
      <c r="I26" s="189" t="s">
        <v>315</v>
      </c>
      <c r="J26" s="1"/>
      <c r="K26" s="1"/>
      <c r="L26" s="1"/>
      <c r="M26" s="1" t="s">
        <v>316</v>
      </c>
      <c r="N26" s="1"/>
      <c r="O26" s="1" t="s">
        <v>476</v>
      </c>
      <c r="P26" s="186" t="str">
        <f t="shared" si="19"/>
        <v>B</v>
      </c>
      <c r="Q26" s="1" t="str">
        <f t="shared" si="3"/>
        <v>M</v>
      </c>
      <c r="R26" s="1">
        <f t="shared" si="0"/>
        <v>0</v>
      </c>
      <c r="S26" s="1" t="str">
        <f t="shared" si="4"/>
        <v>B</v>
      </c>
      <c r="T26" s="1" t="str">
        <f t="shared" si="5"/>
        <v>B</v>
      </c>
      <c r="U26" s="1">
        <f t="shared" si="1"/>
        <v>0</v>
      </c>
      <c r="V26" s="1" t="str">
        <f t="shared" si="6"/>
        <v>M</v>
      </c>
      <c r="W26" s="185" t="str">
        <f t="shared" si="7"/>
        <v>B</v>
      </c>
      <c r="X26" s="2">
        <f>COUNTIFS(Q26:W26,"E")</f>
        <v>0</v>
      </c>
      <c r="Y26" s="1">
        <f>COUNTIF(Q26:W26,"A")</f>
        <v>0</v>
      </c>
      <c r="Z26" s="1">
        <f>COUNTIF(Q26:W26,"M")</f>
        <v>2</v>
      </c>
      <c r="AA26" s="186">
        <f>COUNTIF(Q26:W26,"B")</f>
        <v>3</v>
      </c>
      <c r="AB26" s="2">
        <f>SUM(X26:AA26)</f>
        <v>5</v>
      </c>
      <c r="AC26" s="187" t="str">
        <f t="shared" si="13"/>
        <v>Moderado</v>
      </c>
    </row>
    <row r="27" spans="1:29" ht="51.75" customHeight="1" x14ac:dyDescent="0.3">
      <c r="A27" s="181"/>
      <c r="B27" s="194"/>
      <c r="C27" s="188"/>
      <c r="D27" s="1"/>
      <c r="E27" s="1"/>
      <c r="F27" s="1"/>
      <c r="G27" s="189"/>
      <c r="H27" s="1"/>
      <c r="I27" s="189"/>
      <c r="J27" s="1"/>
      <c r="K27" s="1"/>
      <c r="L27" s="1"/>
      <c r="M27" s="1"/>
      <c r="N27" s="1"/>
      <c r="O27" s="1"/>
      <c r="P27" s="186"/>
      <c r="Q27" s="1"/>
      <c r="R27" s="1"/>
      <c r="S27" s="1"/>
      <c r="T27" s="1"/>
      <c r="U27" s="1"/>
      <c r="V27" s="1"/>
      <c r="W27" s="185"/>
      <c r="X27" s="2"/>
      <c r="Y27" s="1"/>
      <c r="Z27" s="1"/>
      <c r="AA27" s="186"/>
      <c r="AB27" s="2"/>
      <c r="AC27" s="272"/>
    </row>
    <row r="28" spans="1:29" ht="51.75" customHeight="1" x14ac:dyDescent="0.3">
      <c r="A28" s="181"/>
      <c r="B28" s="194"/>
      <c r="C28" s="188"/>
      <c r="D28" s="1"/>
      <c r="E28" s="1"/>
      <c r="F28" s="1"/>
      <c r="G28" s="189"/>
      <c r="H28" s="1"/>
      <c r="I28" s="189"/>
      <c r="J28" s="1"/>
      <c r="K28" s="1"/>
      <c r="L28" s="1"/>
      <c r="M28" s="1"/>
      <c r="N28" s="1"/>
      <c r="O28" s="1"/>
      <c r="P28" s="186"/>
      <c r="Q28" s="1"/>
      <c r="R28" s="1"/>
      <c r="S28" s="1"/>
      <c r="T28" s="1"/>
      <c r="U28" s="1"/>
      <c r="V28" s="1"/>
      <c r="W28" s="185"/>
      <c r="X28" s="2"/>
      <c r="Y28" s="1"/>
      <c r="Z28" s="1"/>
      <c r="AA28" s="186"/>
      <c r="AB28" s="2"/>
      <c r="AC28" s="272"/>
    </row>
    <row r="29" spans="1:29" ht="51.75" customHeight="1" x14ac:dyDescent="0.3">
      <c r="A29" s="181"/>
      <c r="B29" s="194"/>
      <c r="C29" s="188"/>
      <c r="D29" s="1"/>
      <c r="E29" s="1"/>
      <c r="F29" s="1"/>
      <c r="G29" s="189"/>
      <c r="H29" s="1"/>
      <c r="I29" s="189"/>
      <c r="J29" s="1"/>
      <c r="K29" s="1"/>
      <c r="L29" s="1"/>
      <c r="M29" s="1"/>
      <c r="N29" s="1"/>
      <c r="O29" s="1"/>
      <c r="P29" s="186"/>
      <c r="Q29" s="1"/>
      <c r="R29" s="1"/>
      <c r="S29" s="1"/>
      <c r="T29" s="1"/>
      <c r="U29" s="1"/>
      <c r="V29" s="1"/>
      <c r="W29" s="185"/>
      <c r="X29" s="2"/>
      <c r="Y29" s="1"/>
      <c r="Z29" s="1"/>
      <c r="AA29" s="186"/>
      <c r="AB29" s="2"/>
      <c r="AC29" s="272"/>
    </row>
    <row r="30" spans="1:29" ht="51.75" customHeight="1" x14ac:dyDescent="0.3">
      <c r="A30" s="181"/>
      <c r="B30" s="194"/>
      <c r="C30" s="188"/>
      <c r="D30" s="1"/>
      <c r="E30" s="1"/>
      <c r="F30" s="1"/>
      <c r="G30" s="189"/>
      <c r="H30" s="1"/>
      <c r="I30" s="189"/>
      <c r="J30" s="1"/>
      <c r="K30" s="1"/>
      <c r="L30" s="1"/>
      <c r="M30" s="1"/>
      <c r="N30" s="1"/>
      <c r="O30" s="1"/>
      <c r="P30" s="186"/>
      <c r="Q30" s="1"/>
      <c r="R30" s="1"/>
      <c r="S30" s="1"/>
      <c r="T30" s="1"/>
      <c r="U30" s="1"/>
      <c r="V30" s="1"/>
      <c r="W30" s="185"/>
      <c r="X30" s="2"/>
      <c r="Y30" s="1"/>
      <c r="Z30" s="1"/>
      <c r="AA30" s="186"/>
      <c r="AB30" s="2"/>
      <c r="AC30" s="272"/>
    </row>
    <row r="31" spans="1:29" x14ac:dyDescent="0.3">
      <c r="A31" s="181"/>
      <c r="B31" s="194"/>
      <c r="C31" s="188"/>
      <c r="D31" s="1"/>
      <c r="E31" s="1"/>
      <c r="F31" s="1"/>
      <c r="G31" s="189"/>
      <c r="H31" s="1"/>
      <c r="I31" s="189"/>
      <c r="J31" s="1"/>
      <c r="K31" s="1"/>
      <c r="L31" s="1"/>
      <c r="M31" s="1"/>
      <c r="N31" s="1"/>
      <c r="O31" s="1"/>
      <c r="P31" s="186"/>
      <c r="Q31" s="1"/>
      <c r="R31" s="1"/>
      <c r="S31" s="1"/>
      <c r="T31" s="1"/>
      <c r="U31" s="1"/>
      <c r="V31" s="1"/>
      <c r="W31" s="185"/>
      <c r="X31" s="2"/>
      <c r="Y31" s="1"/>
      <c r="Z31" s="1"/>
      <c r="AA31" s="186"/>
      <c r="AB31" s="2"/>
      <c r="AC31" s="272"/>
    </row>
    <row r="32" spans="1:29" x14ac:dyDescent="0.3">
      <c r="A32" s="181"/>
      <c r="B32" s="194"/>
      <c r="C32" s="188"/>
      <c r="D32" s="1"/>
      <c r="E32" s="1"/>
      <c r="F32" s="1"/>
      <c r="G32" s="189"/>
      <c r="H32" s="1"/>
      <c r="I32" s="189"/>
      <c r="J32" s="1"/>
      <c r="K32" s="1"/>
      <c r="L32" s="1"/>
      <c r="M32" s="1"/>
      <c r="N32" s="1"/>
      <c r="O32" s="1"/>
      <c r="P32" s="186"/>
      <c r="Q32" s="1"/>
      <c r="R32" s="1"/>
      <c r="S32" s="1"/>
      <c r="T32" s="1"/>
      <c r="U32" s="1"/>
      <c r="V32" s="1"/>
      <c r="W32" s="185"/>
      <c r="X32" s="2"/>
      <c r="Y32" s="1"/>
      <c r="Z32" s="1"/>
      <c r="AA32" s="186"/>
      <c r="AB32" s="2"/>
      <c r="AC32" s="272"/>
    </row>
    <row r="33" spans="1:29" x14ac:dyDescent="0.3">
      <c r="A33" s="181"/>
      <c r="B33" s="194"/>
      <c r="C33" s="188"/>
      <c r="D33" s="1"/>
      <c r="E33" s="1"/>
      <c r="F33" s="1"/>
      <c r="G33" s="189"/>
      <c r="H33" s="1"/>
      <c r="I33" s="189"/>
      <c r="J33" s="1"/>
      <c r="K33" s="1"/>
      <c r="L33" s="1"/>
      <c r="M33" s="1"/>
      <c r="N33" s="1"/>
      <c r="O33" s="1"/>
      <c r="P33" s="186"/>
      <c r="Q33" s="1"/>
      <c r="R33" s="1"/>
      <c r="S33" s="1"/>
      <c r="T33" s="1"/>
      <c r="U33" s="1"/>
      <c r="V33" s="1"/>
      <c r="W33" s="185"/>
      <c r="X33" s="2"/>
      <c r="Y33" s="1"/>
      <c r="Z33" s="1"/>
      <c r="AA33" s="186"/>
      <c r="AB33" s="2"/>
      <c r="AC33" s="272"/>
    </row>
    <row r="34" spans="1:29" x14ac:dyDescent="0.3">
      <c r="A34" s="181"/>
      <c r="B34" s="194"/>
      <c r="C34" s="188"/>
      <c r="D34" s="1"/>
      <c r="E34" s="1"/>
      <c r="F34" s="1"/>
      <c r="G34" s="189"/>
      <c r="H34" s="1"/>
      <c r="I34" s="189"/>
      <c r="J34" s="1"/>
      <c r="K34" s="1"/>
      <c r="L34" s="1"/>
      <c r="M34" s="1"/>
      <c r="N34" s="1"/>
      <c r="O34" s="1"/>
      <c r="P34" s="186"/>
      <c r="Q34" s="1"/>
      <c r="R34" s="1"/>
      <c r="S34" s="1"/>
      <c r="T34" s="1"/>
      <c r="U34" s="1"/>
      <c r="V34" s="1"/>
      <c r="W34" s="185"/>
      <c r="X34" s="2"/>
      <c r="Y34" s="1"/>
      <c r="Z34" s="1"/>
      <c r="AA34" s="186"/>
      <c r="AB34" s="2"/>
      <c r="AC34" s="272"/>
    </row>
    <row r="35" spans="1:29" x14ac:dyDescent="0.3">
      <c r="A35" s="181"/>
      <c r="B35" s="194"/>
      <c r="C35" s="188"/>
      <c r="D35" s="1"/>
      <c r="E35" s="1"/>
      <c r="F35" s="1"/>
      <c r="G35" s="189"/>
      <c r="H35" s="1"/>
      <c r="I35" s="189"/>
      <c r="J35" s="1"/>
      <c r="K35" s="1"/>
      <c r="L35" s="1"/>
      <c r="M35" s="1"/>
      <c r="N35" s="1"/>
      <c r="O35" s="1"/>
      <c r="P35" s="186"/>
      <c r="Q35" s="1"/>
      <c r="R35" s="1"/>
      <c r="S35" s="1"/>
      <c r="T35" s="1"/>
      <c r="U35" s="1"/>
      <c r="V35" s="1"/>
      <c r="W35" s="185"/>
      <c r="X35" s="2"/>
      <c r="Y35" s="1"/>
      <c r="Z35" s="1"/>
      <c r="AA35" s="186"/>
      <c r="AB35" s="2"/>
      <c r="AC35" s="272"/>
    </row>
    <row r="36" spans="1:29" x14ac:dyDescent="0.3">
      <c r="A36" s="181"/>
      <c r="B36" s="194"/>
      <c r="C36" s="188"/>
      <c r="D36" s="1"/>
      <c r="E36" s="1"/>
      <c r="F36" s="1"/>
      <c r="G36" s="189"/>
      <c r="H36" s="1"/>
      <c r="I36" s="189"/>
      <c r="J36" s="1"/>
      <c r="K36" s="1"/>
      <c r="L36" s="1"/>
      <c r="M36" s="1"/>
      <c r="N36" s="1"/>
      <c r="O36" s="1"/>
      <c r="P36" s="186"/>
      <c r="Q36" s="1"/>
      <c r="R36" s="1"/>
      <c r="S36" s="1"/>
      <c r="T36" s="1"/>
      <c r="U36" s="1"/>
      <c r="V36" s="1"/>
      <c r="W36" s="185"/>
      <c r="X36" s="2"/>
      <c r="Y36" s="1"/>
      <c r="Z36" s="1"/>
      <c r="AA36" s="186"/>
      <c r="AB36" s="2"/>
      <c r="AC36" s="272"/>
    </row>
    <row r="37" spans="1:29" x14ac:dyDescent="0.3">
      <c r="A37" s="181"/>
      <c r="B37" s="194"/>
      <c r="C37" s="188"/>
      <c r="D37" s="1"/>
      <c r="E37" s="1"/>
      <c r="F37" s="1"/>
      <c r="G37" s="189"/>
      <c r="H37" s="1"/>
      <c r="I37" s="189"/>
      <c r="J37" s="1"/>
      <c r="K37" s="1"/>
      <c r="L37" s="1"/>
      <c r="M37" s="1"/>
      <c r="N37" s="1"/>
      <c r="O37" s="1"/>
      <c r="P37" s="186"/>
      <c r="Q37" s="1"/>
      <c r="R37" s="1"/>
      <c r="S37" s="1"/>
      <c r="T37" s="1"/>
      <c r="U37" s="1"/>
      <c r="V37" s="1"/>
      <c r="W37" s="185"/>
      <c r="X37" s="2"/>
      <c r="Y37" s="1"/>
      <c r="Z37" s="1"/>
      <c r="AA37" s="186"/>
      <c r="AB37" s="2"/>
      <c r="AC37" s="272"/>
    </row>
    <row r="38" spans="1:29" x14ac:dyDescent="0.3">
      <c r="A38" s="181"/>
      <c r="B38" s="194"/>
      <c r="C38" s="188"/>
      <c r="D38" s="1"/>
      <c r="E38" s="1"/>
      <c r="F38" s="1"/>
      <c r="G38" s="189"/>
      <c r="H38" s="1"/>
      <c r="I38" s="189"/>
      <c r="J38" s="1"/>
      <c r="K38" s="1"/>
      <c r="L38" s="1"/>
      <c r="M38" s="1"/>
      <c r="N38" s="1"/>
      <c r="O38" s="1"/>
      <c r="P38" s="186"/>
      <c r="Q38" s="1"/>
      <c r="R38" s="1"/>
      <c r="S38" s="1"/>
      <c r="T38" s="1"/>
      <c r="U38" s="1"/>
      <c r="V38" s="1"/>
      <c r="W38" s="185"/>
      <c r="X38" s="2"/>
      <c r="Y38" s="1"/>
      <c r="Z38" s="1"/>
      <c r="AA38" s="186"/>
      <c r="AB38" s="2"/>
      <c r="AC38" s="272"/>
    </row>
    <row r="39" spans="1:29" x14ac:dyDescent="0.3">
      <c r="A39" s="181"/>
      <c r="B39" s="194"/>
      <c r="C39" s="188"/>
      <c r="D39" s="1"/>
      <c r="E39" s="1"/>
      <c r="F39" s="1"/>
      <c r="G39" s="189"/>
      <c r="H39" s="1"/>
      <c r="I39" s="189"/>
      <c r="J39" s="1"/>
      <c r="K39" s="1"/>
      <c r="L39" s="1"/>
      <c r="M39" s="1"/>
      <c r="N39" s="1"/>
      <c r="O39" s="1"/>
      <c r="P39" s="186"/>
      <c r="Q39" s="1"/>
      <c r="R39" s="1"/>
      <c r="S39" s="1"/>
      <c r="T39" s="1"/>
      <c r="U39" s="1"/>
      <c r="V39" s="1"/>
      <c r="W39" s="185"/>
      <c r="X39" s="2"/>
      <c r="Y39" s="1"/>
      <c r="Z39" s="1"/>
      <c r="AA39" s="186"/>
      <c r="AB39" s="2"/>
      <c r="AC39" s="272"/>
    </row>
    <row r="40" spans="1:29" x14ac:dyDescent="0.3">
      <c r="A40" s="181"/>
      <c r="B40" s="194"/>
      <c r="C40" s="188"/>
      <c r="D40" s="1"/>
      <c r="E40" s="1"/>
      <c r="F40" s="1"/>
      <c r="G40" s="189"/>
      <c r="H40" s="1"/>
      <c r="I40" s="189"/>
      <c r="J40" s="1"/>
      <c r="K40" s="1"/>
      <c r="L40" s="1"/>
      <c r="M40" s="1"/>
      <c r="N40" s="1"/>
      <c r="O40" s="1"/>
      <c r="P40" s="186"/>
      <c r="Q40" s="1"/>
      <c r="R40" s="1"/>
      <c r="S40" s="1"/>
      <c r="T40" s="1"/>
      <c r="U40" s="1"/>
      <c r="V40" s="1"/>
      <c r="W40" s="185"/>
      <c r="X40" s="2"/>
      <c r="Y40" s="1"/>
      <c r="Z40" s="1"/>
      <c r="AA40" s="186"/>
      <c r="AB40" s="2"/>
      <c r="AC40" s="272"/>
    </row>
    <row r="41" spans="1:29" x14ac:dyDescent="0.3">
      <c r="A41" s="181"/>
      <c r="B41" s="194"/>
      <c r="C41" s="188"/>
      <c r="D41" s="1"/>
      <c r="E41" s="1"/>
      <c r="F41" s="1"/>
      <c r="G41" s="189"/>
      <c r="H41" s="1"/>
      <c r="I41" s="189"/>
      <c r="J41" s="1"/>
      <c r="K41" s="1"/>
      <c r="L41" s="1"/>
      <c r="M41" s="1"/>
      <c r="N41" s="1"/>
      <c r="O41" s="1"/>
      <c r="P41" s="186"/>
      <c r="Q41" s="1"/>
      <c r="R41" s="1"/>
      <c r="S41" s="1"/>
      <c r="T41" s="1"/>
      <c r="U41" s="1"/>
      <c r="V41" s="1"/>
      <c r="W41" s="185"/>
      <c r="X41" s="2"/>
      <c r="Y41" s="1"/>
      <c r="Z41" s="1"/>
      <c r="AA41" s="186"/>
      <c r="AB41" s="2"/>
      <c r="AC41" s="272"/>
    </row>
    <row r="42" spans="1:29" x14ac:dyDescent="0.3">
      <c r="A42" s="181"/>
      <c r="B42" s="194"/>
      <c r="C42" s="188"/>
      <c r="D42" s="1"/>
      <c r="E42" s="1"/>
      <c r="F42" s="1"/>
      <c r="G42" s="189"/>
      <c r="H42" s="1"/>
      <c r="I42" s="189"/>
      <c r="J42" s="1"/>
      <c r="K42" s="1"/>
      <c r="L42" s="1"/>
      <c r="M42" s="1"/>
      <c r="N42" s="1"/>
      <c r="O42" s="1"/>
      <c r="P42" s="186"/>
      <c r="Q42" s="1"/>
      <c r="R42" s="1"/>
      <c r="S42" s="1"/>
      <c r="T42" s="1"/>
      <c r="U42" s="1"/>
      <c r="V42" s="1"/>
      <c r="W42" s="185"/>
      <c r="X42" s="2"/>
      <c r="Y42" s="1"/>
      <c r="Z42" s="1"/>
      <c r="AA42" s="186"/>
      <c r="AB42" s="2"/>
      <c r="AC42" s="272"/>
    </row>
    <row r="43" spans="1:29" x14ac:dyDescent="0.3">
      <c r="A43" s="181"/>
      <c r="B43" s="194"/>
      <c r="C43" s="188"/>
      <c r="D43" s="1"/>
      <c r="E43" s="1"/>
      <c r="F43" s="1"/>
      <c r="G43" s="189"/>
      <c r="H43" s="1"/>
      <c r="I43" s="189"/>
      <c r="J43" s="1"/>
      <c r="K43" s="1"/>
      <c r="L43" s="1"/>
      <c r="M43" s="1"/>
      <c r="N43" s="1"/>
      <c r="O43" s="1"/>
      <c r="P43" s="186"/>
      <c r="Q43" s="1"/>
      <c r="R43" s="1"/>
      <c r="S43" s="1"/>
      <c r="T43" s="1"/>
      <c r="U43" s="1"/>
      <c r="V43" s="1"/>
      <c r="W43" s="185"/>
      <c r="X43" s="2"/>
      <c r="Y43" s="1"/>
      <c r="Z43" s="1"/>
      <c r="AA43" s="186"/>
      <c r="AB43" s="2"/>
      <c r="AC43" s="272"/>
    </row>
    <row r="44" spans="1:29" x14ac:dyDescent="0.3">
      <c r="A44" s="181"/>
      <c r="B44" s="194"/>
      <c r="C44" s="188"/>
      <c r="D44" s="1"/>
      <c r="E44" s="1"/>
      <c r="F44" s="1"/>
      <c r="G44" s="189"/>
      <c r="H44" s="1"/>
      <c r="I44" s="189"/>
      <c r="J44" s="1"/>
      <c r="K44" s="1"/>
      <c r="L44" s="1"/>
      <c r="M44" s="1"/>
      <c r="N44" s="1"/>
      <c r="O44" s="1"/>
      <c r="P44" s="186"/>
      <c r="Q44" s="1"/>
      <c r="R44" s="1"/>
      <c r="S44" s="1"/>
      <c r="T44" s="1"/>
      <c r="U44" s="1"/>
      <c r="V44" s="1"/>
      <c r="W44" s="185"/>
      <c r="X44" s="2"/>
      <c r="Y44" s="1"/>
      <c r="Z44" s="1"/>
      <c r="AA44" s="186"/>
      <c r="AB44" s="2"/>
      <c r="AC44" s="272"/>
    </row>
    <row r="45" spans="1:29" x14ac:dyDescent="0.3">
      <c r="A45" s="181"/>
      <c r="B45" s="194"/>
      <c r="C45" s="188"/>
      <c r="D45" s="1"/>
      <c r="E45" s="1"/>
      <c r="F45" s="1"/>
      <c r="G45" s="189"/>
      <c r="H45" s="1"/>
      <c r="I45" s="189"/>
      <c r="J45" s="1"/>
      <c r="K45" s="1"/>
      <c r="L45" s="1"/>
      <c r="M45" s="1"/>
      <c r="N45" s="1"/>
      <c r="O45" s="1"/>
      <c r="P45" s="186"/>
      <c r="Q45" s="1"/>
      <c r="R45" s="1"/>
      <c r="S45" s="1"/>
      <c r="T45" s="1"/>
      <c r="U45" s="1"/>
      <c r="V45" s="1"/>
      <c r="W45" s="185"/>
      <c r="X45" s="2"/>
      <c r="Y45" s="1"/>
      <c r="Z45" s="1"/>
      <c r="AA45" s="186"/>
      <c r="AB45" s="2"/>
      <c r="AC45" s="272"/>
    </row>
    <row r="46" spans="1:29" x14ac:dyDescent="0.3">
      <c r="A46" s="181"/>
      <c r="B46" s="194"/>
      <c r="C46" s="188"/>
      <c r="D46" s="1"/>
      <c r="E46" s="1"/>
      <c r="F46" s="1"/>
      <c r="G46" s="189"/>
      <c r="H46" s="1"/>
      <c r="I46" s="189"/>
      <c r="J46" s="1"/>
      <c r="K46" s="1"/>
      <c r="L46" s="1"/>
      <c r="M46" s="1"/>
      <c r="N46" s="1"/>
      <c r="O46" s="1"/>
      <c r="P46" s="186"/>
      <c r="Q46" s="1"/>
      <c r="R46" s="1"/>
      <c r="S46" s="1"/>
      <c r="T46" s="1"/>
      <c r="U46" s="1"/>
      <c r="V46" s="1"/>
      <c r="W46" s="185"/>
      <c r="X46" s="2"/>
      <c r="Y46" s="1"/>
      <c r="Z46" s="1"/>
      <c r="AA46" s="186"/>
      <c r="AB46" s="2"/>
      <c r="AC46" s="272"/>
    </row>
    <row r="47" spans="1:29" x14ac:dyDescent="0.3">
      <c r="A47" s="181"/>
      <c r="B47" s="194"/>
      <c r="C47" s="188"/>
      <c r="D47" s="1"/>
      <c r="E47" s="1"/>
      <c r="F47" s="1"/>
      <c r="G47" s="189"/>
      <c r="H47" s="1"/>
      <c r="I47" s="189"/>
      <c r="J47" s="1"/>
      <c r="K47" s="1"/>
      <c r="L47" s="1"/>
      <c r="M47" s="1"/>
      <c r="N47" s="1"/>
      <c r="O47" s="1"/>
      <c r="P47" s="186"/>
      <c r="Q47" s="1"/>
      <c r="R47" s="1"/>
      <c r="S47" s="1"/>
      <c r="T47" s="1"/>
      <c r="U47" s="1"/>
      <c r="V47" s="1"/>
      <c r="W47" s="185"/>
      <c r="X47" s="2"/>
      <c r="Y47" s="1"/>
      <c r="Z47" s="1"/>
      <c r="AA47" s="186"/>
      <c r="AB47" s="2"/>
      <c r="AC47" s="272"/>
    </row>
    <row r="48" spans="1:29" x14ac:dyDescent="0.3">
      <c r="A48" s="181"/>
      <c r="B48" s="194"/>
      <c r="C48" s="188"/>
      <c r="D48" s="1"/>
      <c r="E48" s="1"/>
      <c r="F48" s="1"/>
      <c r="G48" s="189"/>
      <c r="H48" s="1"/>
      <c r="I48" s="189"/>
      <c r="J48" s="1"/>
      <c r="K48" s="1"/>
      <c r="L48" s="1"/>
      <c r="M48" s="1"/>
      <c r="N48" s="1"/>
      <c r="O48" s="1"/>
      <c r="P48" s="186"/>
      <c r="Q48" s="1"/>
      <c r="R48" s="1"/>
      <c r="S48" s="1"/>
      <c r="T48" s="1"/>
      <c r="U48" s="1"/>
      <c r="V48" s="1"/>
      <c r="W48" s="185"/>
      <c r="X48" s="2"/>
      <c r="Y48" s="1"/>
      <c r="Z48" s="1"/>
      <c r="AA48" s="186"/>
      <c r="AB48" s="2"/>
      <c r="AC48" s="272"/>
    </row>
    <row r="49" spans="1:29" x14ac:dyDescent="0.3">
      <c r="A49" s="181"/>
      <c r="B49" s="194"/>
      <c r="C49" s="188"/>
      <c r="D49" s="1"/>
      <c r="E49" s="1"/>
      <c r="F49" s="1"/>
      <c r="G49" s="189"/>
      <c r="H49" s="1"/>
      <c r="I49" s="189"/>
      <c r="J49" s="1"/>
      <c r="K49" s="1"/>
      <c r="L49" s="1"/>
      <c r="M49" s="1"/>
      <c r="N49" s="1"/>
      <c r="O49" s="1"/>
      <c r="P49" s="186"/>
      <c r="Q49" s="1"/>
      <c r="R49" s="1"/>
      <c r="S49" s="1"/>
      <c r="T49" s="1"/>
      <c r="U49" s="1"/>
      <c r="V49" s="1"/>
      <c r="W49" s="185"/>
      <c r="X49" s="2"/>
      <c r="Y49" s="1"/>
      <c r="Z49" s="1"/>
      <c r="AA49" s="186"/>
      <c r="AB49" s="2"/>
      <c r="AC49" s="272"/>
    </row>
    <row r="50" spans="1:29" x14ac:dyDescent="0.3">
      <c r="A50" s="181"/>
      <c r="B50" s="194"/>
      <c r="C50" s="188"/>
      <c r="D50" s="1"/>
      <c r="E50" s="1"/>
      <c r="F50" s="1"/>
      <c r="G50" s="189"/>
      <c r="H50" s="1"/>
      <c r="I50" s="189"/>
      <c r="J50" s="1"/>
      <c r="K50" s="1"/>
      <c r="L50" s="1"/>
      <c r="M50" s="1"/>
      <c r="N50" s="1"/>
      <c r="O50" s="1"/>
      <c r="P50" s="186"/>
      <c r="Q50" s="1"/>
      <c r="R50" s="1"/>
      <c r="S50" s="1"/>
      <c r="T50" s="1"/>
      <c r="U50" s="1"/>
      <c r="V50" s="1"/>
      <c r="W50" s="185"/>
      <c r="X50" s="2"/>
      <c r="Y50" s="1"/>
      <c r="Z50" s="1"/>
      <c r="AA50" s="186"/>
      <c r="AB50" s="2"/>
      <c r="AC50" s="272"/>
    </row>
    <row r="51" spans="1:29" x14ac:dyDescent="0.3">
      <c r="A51" s="181"/>
      <c r="B51" s="194"/>
      <c r="C51" s="188"/>
      <c r="D51" s="1"/>
      <c r="E51" s="1"/>
      <c r="F51" s="1"/>
      <c r="G51" s="189"/>
      <c r="H51" s="1"/>
      <c r="I51" s="189"/>
      <c r="J51" s="1"/>
      <c r="K51" s="1"/>
      <c r="L51" s="1"/>
      <c r="M51" s="1"/>
      <c r="N51" s="1"/>
      <c r="O51" s="1"/>
      <c r="P51" s="186"/>
      <c r="Q51" s="1"/>
      <c r="R51" s="1"/>
      <c r="S51" s="1"/>
      <c r="T51" s="1"/>
      <c r="U51" s="1"/>
      <c r="V51" s="1"/>
      <c r="W51" s="185"/>
      <c r="X51" s="2"/>
      <c r="Y51" s="1"/>
      <c r="Z51" s="1"/>
      <c r="AA51" s="186"/>
      <c r="AB51" s="2"/>
      <c r="AC51" s="272"/>
    </row>
    <row r="52" spans="1:29" x14ac:dyDescent="0.3">
      <c r="A52" s="181"/>
      <c r="B52" s="194"/>
      <c r="C52" s="188"/>
      <c r="D52" s="1"/>
      <c r="E52" s="1"/>
      <c r="F52" s="1"/>
      <c r="G52" s="189"/>
      <c r="H52" s="1"/>
      <c r="I52" s="189"/>
      <c r="J52" s="1"/>
      <c r="K52" s="1"/>
      <c r="L52" s="1"/>
      <c r="M52" s="1"/>
      <c r="N52" s="1"/>
      <c r="O52" s="1"/>
      <c r="P52" s="186"/>
      <c r="Q52" s="1"/>
      <c r="R52" s="1"/>
      <c r="S52" s="1"/>
      <c r="T52" s="1"/>
      <c r="U52" s="1"/>
      <c r="V52" s="1"/>
      <c r="W52" s="185"/>
      <c r="X52" s="2"/>
      <c r="Y52" s="1"/>
      <c r="Z52" s="1"/>
      <c r="AA52" s="186"/>
      <c r="AB52" s="2"/>
      <c r="AC52" s="272"/>
    </row>
    <row r="53" spans="1:29" x14ac:dyDescent="0.3">
      <c r="A53" s="181"/>
      <c r="B53" s="194"/>
      <c r="C53" s="188"/>
      <c r="D53" s="1"/>
      <c r="E53" s="1"/>
      <c r="F53" s="1"/>
      <c r="G53" s="189"/>
      <c r="H53" s="1"/>
      <c r="I53" s="189"/>
      <c r="J53" s="1"/>
      <c r="K53" s="1"/>
      <c r="L53" s="1"/>
      <c r="M53" s="1"/>
      <c r="N53" s="1"/>
      <c r="O53" s="1"/>
      <c r="P53" s="186"/>
      <c r="Q53" s="1"/>
      <c r="R53" s="1"/>
      <c r="S53" s="1"/>
      <c r="T53" s="1"/>
      <c r="U53" s="1"/>
      <c r="V53" s="1"/>
      <c r="W53" s="185"/>
      <c r="X53" s="2"/>
      <c r="Y53" s="1"/>
      <c r="Z53" s="1"/>
      <c r="AA53" s="186"/>
      <c r="AB53" s="2"/>
      <c r="AC53" s="272"/>
    </row>
    <row r="54" spans="1:29" x14ac:dyDescent="0.3">
      <c r="A54" s="181"/>
      <c r="B54" s="194"/>
      <c r="C54" s="188"/>
      <c r="D54" s="1"/>
      <c r="E54" s="1"/>
      <c r="F54" s="1"/>
      <c r="G54" s="189"/>
      <c r="H54" s="1"/>
      <c r="I54" s="189"/>
      <c r="J54" s="1"/>
      <c r="K54" s="1"/>
      <c r="L54" s="1"/>
      <c r="M54" s="1"/>
      <c r="N54" s="1"/>
      <c r="O54" s="1"/>
      <c r="P54" s="186"/>
      <c r="Q54" s="1"/>
      <c r="R54" s="1"/>
      <c r="S54" s="1"/>
      <c r="T54" s="1"/>
      <c r="U54" s="1"/>
      <c r="V54" s="1"/>
      <c r="W54" s="185"/>
      <c r="X54" s="2"/>
      <c r="Y54" s="1"/>
      <c r="Z54" s="1"/>
      <c r="AA54" s="186"/>
      <c r="AB54" s="2"/>
      <c r="AC54" s="272"/>
    </row>
    <row r="55" spans="1:29" x14ac:dyDescent="0.3">
      <c r="A55" s="181"/>
      <c r="B55" s="194"/>
      <c r="C55" s="188"/>
      <c r="D55" s="1"/>
      <c r="E55" s="1"/>
      <c r="F55" s="1"/>
      <c r="G55" s="189"/>
      <c r="H55" s="1"/>
      <c r="I55" s="189"/>
      <c r="J55" s="1"/>
      <c r="K55" s="1"/>
      <c r="L55" s="1"/>
      <c r="M55" s="1"/>
      <c r="N55" s="1"/>
      <c r="O55" s="1"/>
      <c r="P55" s="186"/>
      <c r="Q55" s="1"/>
      <c r="R55" s="1"/>
      <c r="S55" s="1"/>
      <c r="T55" s="1"/>
      <c r="U55" s="1"/>
      <c r="V55" s="1"/>
      <c r="W55" s="185"/>
      <c r="X55" s="2"/>
      <c r="Y55" s="1"/>
      <c r="Z55" s="1"/>
      <c r="AA55" s="186"/>
      <c r="AB55" s="2"/>
      <c r="AC55" s="272"/>
    </row>
    <row r="56" spans="1:29" x14ac:dyDescent="0.3">
      <c r="A56" s="181"/>
      <c r="B56" s="194"/>
      <c r="C56" s="188"/>
      <c r="D56" s="1"/>
      <c r="E56" s="1"/>
      <c r="F56" s="1"/>
      <c r="G56" s="189"/>
      <c r="H56" s="1"/>
      <c r="I56" s="189"/>
      <c r="J56" s="1"/>
      <c r="K56" s="1"/>
      <c r="L56" s="1"/>
      <c r="M56" s="1"/>
      <c r="N56" s="1"/>
      <c r="O56" s="1"/>
      <c r="P56" s="186"/>
      <c r="Q56" s="1"/>
      <c r="R56" s="1"/>
      <c r="S56" s="1"/>
      <c r="T56" s="1"/>
      <c r="U56" s="1"/>
      <c r="V56" s="1"/>
      <c r="W56" s="185"/>
      <c r="X56" s="2"/>
      <c r="Y56" s="1"/>
      <c r="Z56" s="1"/>
      <c r="AA56" s="186"/>
      <c r="AB56" s="2"/>
      <c r="AC56" s="187"/>
    </row>
    <row r="57" spans="1:29" x14ac:dyDescent="0.3">
      <c r="A57" s="181"/>
      <c r="B57" s="194"/>
      <c r="C57" s="188"/>
      <c r="D57" s="1"/>
      <c r="E57" s="1"/>
      <c r="F57" s="1"/>
      <c r="G57" s="189"/>
      <c r="H57" s="1"/>
      <c r="I57" s="189"/>
      <c r="J57" s="1"/>
      <c r="K57" s="1"/>
      <c r="L57" s="1"/>
      <c r="M57" s="1"/>
      <c r="N57" s="1"/>
      <c r="O57" s="1"/>
      <c r="P57" s="186"/>
      <c r="Q57" s="1"/>
      <c r="R57" s="1"/>
      <c r="S57" s="1"/>
      <c r="T57" s="1"/>
      <c r="U57" s="1"/>
      <c r="V57" s="1"/>
      <c r="W57" s="185"/>
      <c r="X57" s="2"/>
      <c r="Y57" s="1"/>
      <c r="Z57" s="1"/>
      <c r="AA57" s="186"/>
      <c r="AB57" s="2"/>
      <c r="AC57" s="187"/>
    </row>
    <row r="58" spans="1:29" x14ac:dyDescent="0.3">
      <c r="A58" s="181"/>
      <c r="B58" s="194"/>
      <c r="C58" s="188"/>
      <c r="D58" s="1"/>
      <c r="E58" s="1"/>
      <c r="F58" s="1"/>
      <c r="G58" s="189"/>
      <c r="H58" s="1"/>
      <c r="I58" s="189"/>
      <c r="J58" s="1"/>
      <c r="K58" s="1"/>
      <c r="L58" s="1"/>
      <c r="M58" s="1"/>
      <c r="N58" s="1"/>
      <c r="O58" s="1"/>
      <c r="P58" s="186"/>
      <c r="Q58" s="1"/>
      <c r="R58" s="1"/>
      <c r="S58" s="1"/>
      <c r="T58" s="1"/>
      <c r="U58" s="1"/>
      <c r="V58" s="1"/>
      <c r="W58" s="185"/>
      <c r="X58" s="2"/>
      <c r="Y58" s="1"/>
      <c r="Z58" s="1"/>
      <c r="AA58" s="186"/>
      <c r="AB58" s="2"/>
      <c r="AC58" s="187"/>
    </row>
    <row r="59" spans="1:29" x14ac:dyDescent="0.3">
      <c r="A59" s="181"/>
      <c r="B59" s="194"/>
      <c r="C59" s="188"/>
      <c r="D59" s="1"/>
      <c r="E59" s="1"/>
      <c r="F59" s="1"/>
      <c r="G59" s="189"/>
      <c r="H59" s="1"/>
      <c r="I59" s="189"/>
      <c r="J59" s="1"/>
      <c r="K59" s="1"/>
      <c r="L59" s="1"/>
      <c r="M59" s="1"/>
      <c r="N59" s="1"/>
      <c r="O59" s="1"/>
      <c r="P59" s="186"/>
      <c r="Q59" s="1"/>
      <c r="R59" s="1"/>
      <c r="S59" s="1"/>
      <c r="T59" s="1"/>
      <c r="U59" s="1"/>
      <c r="V59" s="1"/>
      <c r="W59" s="185"/>
      <c r="X59" s="2"/>
      <c r="Y59" s="1"/>
      <c r="Z59" s="1"/>
      <c r="AA59" s="186"/>
      <c r="AB59" s="2"/>
      <c r="AC59" s="187"/>
    </row>
    <row r="60" spans="1:29" x14ac:dyDescent="0.3">
      <c r="A60" s="181"/>
      <c r="B60" s="194"/>
      <c r="C60" s="188"/>
      <c r="D60" s="1"/>
      <c r="E60" s="1"/>
      <c r="F60" s="1"/>
      <c r="G60" s="189"/>
      <c r="H60" s="1"/>
      <c r="I60" s="189"/>
      <c r="J60" s="1"/>
      <c r="K60" s="1"/>
      <c r="L60" s="1"/>
      <c r="M60" s="1"/>
      <c r="N60" s="1"/>
      <c r="O60" s="1"/>
      <c r="P60" s="186"/>
      <c r="Q60" s="1"/>
      <c r="R60" s="1"/>
      <c r="S60" s="1"/>
      <c r="T60" s="1"/>
      <c r="U60" s="1"/>
      <c r="V60" s="1"/>
      <c r="W60" s="185"/>
      <c r="X60" s="2"/>
      <c r="Y60" s="1"/>
      <c r="Z60" s="1"/>
      <c r="AA60" s="186"/>
      <c r="AB60" s="2"/>
      <c r="AC60" s="187"/>
    </row>
    <row r="61" spans="1:29" x14ac:dyDescent="0.3">
      <c r="A61" s="181"/>
      <c r="B61" s="194"/>
      <c r="C61" s="188"/>
      <c r="D61" s="1"/>
      <c r="E61" s="1"/>
      <c r="F61" s="1"/>
      <c r="G61" s="189"/>
      <c r="H61" s="1"/>
      <c r="I61" s="189"/>
      <c r="J61" s="1"/>
      <c r="K61" s="1"/>
      <c r="L61" s="1"/>
      <c r="M61" s="1"/>
      <c r="N61" s="1"/>
      <c r="O61" s="1"/>
      <c r="P61" s="186"/>
      <c r="Q61" s="1"/>
      <c r="R61" s="1"/>
      <c r="S61" s="1"/>
      <c r="T61" s="1"/>
      <c r="U61" s="1"/>
      <c r="V61" s="1"/>
      <c r="W61" s="185"/>
      <c r="X61" s="2"/>
      <c r="Y61" s="1"/>
      <c r="Z61" s="1"/>
      <c r="AA61" s="186"/>
      <c r="AB61" s="2"/>
      <c r="AC61" s="187"/>
    </row>
    <row r="62" spans="1:29" x14ac:dyDescent="0.3">
      <c r="A62" s="181"/>
      <c r="B62" s="194"/>
      <c r="C62" s="188"/>
      <c r="D62" s="1"/>
      <c r="E62" s="1"/>
      <c r="F62" s="1"/>
      <c r="G62" s="189"/>
      <c r="H62" s="1"/>
      <c r="I62" s="189"/>
      <c r="J62" s="1"/>
      <c r="K62" s="1"/>
      <c r="L62" s="1"/>
      <c r="M62" s="1"/>
      <c r="N62" s="1"/>
      <c r="O62" s="1"/>
      <c r="P62" s="186"/>
      <c r="Q62" s="1"/>
      <c r="R62" s="1"/>
      <c r="S62" s="1"/>
      <c r="T62" s="1"/>
      <c r="U62" s="1"/>
      <c r="V62" s="1"/>
      <c r="W62" s="185"/>
      <c r="X62" s="2"/>
      <c r="Y62" s="1"/>
      <c r="Z62" s="1"/>
      <c r="AA62" s="186"/>
      <c r="AB62" s="2"/>
      <c r="AC62" s="187"/>
    </row>
    <row r="63" spans="1:29" x14ac:dyDescent="0.3">
      <c r="A63" s="181"/>
      <c r="B63" s="194"/>
      <c r="C63" s="188"/>
      <c r="D63" s="1"/>
      <c r="E63" s="1"/>
      <c r="F63" s="1"/>
      <c r="G63" s="189"/>
      <c r="H63" s="1"/>
      <c r="I63" s="189"/>
      <c r="J63" s="1"/>
      <c r="K63" s="1"/>
      <c r="L63" s="1"/>
      <c r="M63" s="1"/>
      <c r="N63" s="1"/>
      <c r="O63" s="1"/>
      <c r="P63" s="186"/>
      <c r="Q63" s="1"/>
      <c r="R63" s="1"/>
      <c r="S63" s="1"/>
      <c r="T63" s="1"/>
      <c r="U63" s="1"/>
      <c r="V63" s="1"/>
      <c r="W63" s="185"/>
      <c r="X63" s="2"/>
      <c r="Y63" s="1"/>
      <c r="Z63" s="1"/>
      <c r="AA63" s="186"/>
      <c r="AB63" s="2"/>
      <c r="AC63" s="187"/>
    </row>
    <row r="64" spans="1:29" x14ac:dyDescent="0.3">
      <c r="A64" s="181"/>
      <c r="B64" s="194"/>
      <c r="C64" s="188"/>
      <c r="D64" s="1"/>
      <c r="E64" s="1"/>
      <c r="F64" s="1"/>
      <c r="G64" s="189"/>
      <c r="H64" s="1"/>
      <c r="I64" s="189"/>
      <c r="J64" s="1"/>
      <c r="K64" s="1"/>
      <c r="L64" s="1"/>
      <c r="M64" s="1"/>
      <c r="N64" s="1"/>
      <c r="O64" s="1"/>
      <c r="P64" s="186"/>
      <c r="Q64" s="1"/>
      <c r="R64" s="1"/>
      <c r="S64" s="1"/>
      <c r="T64" s="1"/>
      <c r="U64" s="1"/>
      <c r="V64" s="1"/>
      <c r="W64" s="185"/>
      <c r="X64" s="2"/>
      <c r="Y64" s="1"/>
      <c r="Z64" s="1"/>
      <c r="AA64" s="186"/>
      <c r="AB64" s="2"/>
      <c r="AC64" s="187"/>
    </row>
    <row r="65" spans="1:29" x14ac:dyDescent="0.3">
      <c r="A65" s="181"/>
      <c r="B65" s="194"/>
      <c r="C65" s="188"/>
      <c r="D65" s="1"/>
      <c r="E65" s="1"/>
      <c r="F65" s="1"/>
      <c r="G65" s="189"/>
      <c r="H65" s="1"/>
      <c r="I65" s="189"/>
      <c r="J65" s="1"/>
      <c r="K65" s="1"/>
      <c r="L65" s="1"/>
      <c r="M65" s="1"/>
      <c r="N65" s="1"/>
      <c r="O65" s="1"/>
      <c r="P65" s="186"/>
      <c r="Q65" s="1"/>
      <c r="R65" s="1"/>
      <c r="S65" s="1"/>
      <c r="T65" s="1"/>
      <c r="U65" s="1"/>
      <c r="V65" s="1"/>
      <c r="W65" s="185"/>
      <c r="X65" s="2"/>
      <c r="Y65" s="1"/>
      <c r="Z65" s="1"/>
      <c r="AA65" s="186"/>
      <c r="AB65" s="2"/>
      <c r="AC65" s="187"/>
    </row>
    <row r="66" spans="1:29" x14ac:dyDescent="0.3">
      <c r="A66" s="181"/>
      <c r="B66" s="194"/>
      <c r="C66" s="188"/>
      <c r="D66" s="1"/>
      <c r="E66" s="1"/>
      <c r="F66" s="1"/>
      <c r="G66" s="189"/>
      <c r="H66" s="1"/>
      <c r="I66" s="189"/>
      <c r="J66" s="1"/>
      <c r="K66" s="1"/>
      <c r="L66" s="1"/>
      <c r="M66" s="1"/>
      <c r="N66" s="1"/>
      <c r="O66" s="1"/>
      <c r="P66" s="186"/>
      <c r="Q66" s="1"/>
      <c r="R66" s="1"/>
      <c r="S66" s="1"/>
      <c r="T66" s="1"/>
      <c r="U66" s="1"/>
      <c r="V66" s="1"/>
      <c r="W66" s="185"/>
      <c r="X66" s="2"/>
      <c r="Y66" s="1"/>
      <c r="Z66" s="1"/>
      <c r="AA66" s="186"/>
      <c r="AB66" s="2"/>
      <c r="AC66" s="187"/>
    </row>
    <row r="67" spans="1:29" x14ac:dyDescent="0.3">
      <c r="A67" s="181"/>
      <c r="B67" s="194"/>
      <c r="C67" s="188"/>
      <c r="D67" s="1"/>
      <c r="E67" s="1"/>
      <c r="F67" s="1"/>
      <c r="G67" s="189"/>
      <c r="H67" s="1"/>
      <c r="I67" s="189"/>
      <c r="J67" s="1"/>
      <c r="K67" s="1"/>
      <c r="L67" s="1"/>
      <c r="M67" s="1"/>
      <c r="N67" s="1"/>
      <c r="O67" s="1"/>
      <c r="P67" s="186"/>
      <c r="Q67" s="1"/>
      <c r="R67" s="1"/>
      <c r="S67" s="1"/>
      <c r="T67" s="1"/>
      <c r="U67" s="1"/>
      <c r="V67" s="1"/>
      <c r="W67" s="185"/>
      <c r="X67" s="2"/>
      <c r="Y67" s="1"/>
      <c r="Z67" s="1"/>
      <c r="AA67" s="186"/>
      <c r="AB67" s="2"/>
      <c r="AC67" s="187"/>
    </row>
    <row r="68" spans="1:29" x14ac:dyDescent="0.3">
      <c r="A68" s="181"/>
      <c r="B68" s="194"/>
      <c r="C68" s="188"/>
      <c r="D68" s="1"/>
      <c r="E68" s="1"/>
      <c r="F68" s="1"/>
      <c r="G68" s="189"/>
      <c r="H68" s="1"/>
      <c r="I68" s="189"/>
      <c r="J68" s="1"/>
      <c r="K68" s="1"/>
      <c r="L68" s="1"/>
      <c r="M68" s="1"/>
      <c r="N68" s="1"/>
      <c r="O68" s="1"/>
      <c r="P68" s="186"/>
      <c r="Q68" s="1"/>
      <c r="R68" s="1"/>
      <c r="S68" s="1"/>
      <c r="T68" s="1"/>
      <c r="U68" s="1"/>
      <c r="V68" s="1"/>
      <c r="W68" s="185"/>
      <c r="X68" s="2"/>
      <c r="Y68" s="1"/>
      <c r="Z68" s="1"/>
      <c r="AA68" s="186"/>
      <c r="AB68" s="2"/>
      <c r="AC68" s="187"/>
    </row>
    <row r="69" spans="1:29" x14ac:dyDescent="0.3">
      <c r="A69" s="181"/>
      <c r="B69" s="194"/>
      <c r="C69" s="188"/>
      <c r="D69" s="1"/>
      <c r="E69" s="1"/>
      <c r="F69" s="1"/>
      <c r="G69" s="189"/>
      <c r="H69" s="1"/>
      <c r="I69" s="189"/>
      <c r="J69" s="1"/>
      <c r="K69" s="1"/>
      <c r="L69" s="1"/>
      <c r="M69" s="1"/>
      <c r="N69" s="1"/>
      <c r="O69" s="1"/>
      <c r="P69" s="186"/>
      <c r="Q69" s="1"/>
      <c r="R69" s="1"/>
      <c r="S69" s="1"/>
      <c r="T69" s="1"/>
      <c r="U69" s="1"/>
      <c r="V69" s="1"/>
      <c r="W69" s="185"/>
      <c r="X69" s="2"/>
      <c r="Y69" s="1"/>
      <c r="Z69" s="1"/>
      <c r="AA69" s="186"/>
      <c r="AB69" s="2"/>
      <c r="AC69" s="187"/>
    </row>
    <row r="70" spans="1:29" x14ac:dyDescent="0.3">
      <c r="A70" s="181"/>
      <c r="B70" s="194"/>
      <c r="C70" s="188"/>
      <c r="D70" s="1"/>
      <c r="E70" s="1"/>
      <c r="F70" s="1"/>
      <c r="G70" s="189"/>
      <c r="H70" s="1"/>
      <c r="I70" s="189"/>
      <c r="J70" s="1"/>
      <c r="K70" s="1"/>
      <c r="L70" s="1"/>
      <c r="M70" s="1"/>
      <c r="N70" s="1"/>
      <c r="O70" s="1"/>
      <c r="P70" s="186"/>
      <c r="Q70" s="1"/>
      <c r="R70" s="1"/>
      <c r="S70" s="1"/>
      <c r="T70" s="1"/>
      <c r="U70" s="1"/>
      <c r="V70" s="1"/>
      <c r="W70" s="185"/>
      <c r="X70" s="2"/>
      <c r="Y70" s="1"/>
      <c r="Z70" s="1"/>
      <c r="AA70" s="186"/>
      <c r="AB70" s="2"/>
      <c r="AC70" s="187"/>
    </row>
    <row r="71" spans="1:29" x14ac:dyDescent="0.3">
      <c r="A71" s="181"/>
      <c r="B71" s="194"/>
      <c r="C71" s="188"/>
      <c r="D71" s="1"/>
      <c r="E71" s="1"/>
      <c r="F71" s="1"/>
      <c r="G71" s="189"/>
      <c r="H71" s="1"/>
      <c r="I71" s="189"/>
      <c r="J71" s="1"/>
      <c r="K71" s="1"/>
      <c r="L71" s="1"/>
      <c r="M71" s="1"/>
      <c r="N71" s="1"/>
      <c r="O71" s="1"/>
      <c r="P71" s="186"/>
      <c r="Q71" s="1"/>
      <c r="R71" s="1"/>
      <c r="S71" s="1"/>
      <c r="T71" s="1"/>
      <c r="U71" s="1"/>
      <c r="V71" s="1"/>
      <c r="W71" s="185"/>
      <c r="X71" s="2"/>
      <c r="Y71" s="1"/>
      <c r="Z71" s="1"/>
      <c r="AA71" s="186"/>
      <c r="AB71" s="2"/>
      <c r="AC71" s="187"/>
    </row>
    <row r="72" spans="1:29" x14ac:dyDescent="0.3">
      <c r="A72" s="181"/>
      <c r="B72" s="194"/>
      <c r="C72" s="188"/>
      <c r="D72" s="1"/>
      <c r="E72" s="1"/>
      <c r="F72" s="1"/>
      <c r="G72" s="189"/>
      <c r="H72" s="1"/>
      <c r="I72" s="189"/>
      <c r="J72" s="1"/>
      <c r="K72" s="1"/>
      <c r="L72" s="1"/>
      <c r="M72" s="1"/>
      <c r="N72" s="1"/>
      <c r="O72" s="1"/>
      <c r="P72" s="186"/>
      <c r="Q72" s="1"/>
      <c r="R72" s="1"/>
      <c r="S72" s="1"/>
      <c r="T72" s="1"/>
      <c r="U72" s="1"/>
      <c r="V72" s="1"/>
      <c r="W72" s="185"/>
      <c r="X72" s="2"/>
      <c r="Y72" s="1"/>
      <c r="Z72" s="1"/>
      <c r="AA72" s="186"/>
      <c r="AB72" s="2"/>
      <c r="AC72" s="187"/>
    </row>
    <row r="73" spans="1:29" x14ac:dyDescent="0.3">
      <c r="A73" s="181"/>
      <c r="B73" s="194"/>
      <c r="C73" s="188"/>
      <c r="D73" s="1"/>
      <c r="E73" s="1"/>
      <c r="F73" s="1"/>
      <c r="G73" s="189"/>
      <c r="H73" s="1"/>
      <c r="I73" s="189"/>
      <c r="J73" s="1"/>
      <c r="K73" s="1"/>
      <c r="L73" s="1"/>
      <c r="M73" s="1"/>
      <c r="N73" s="1"/>
      <c r="O73" s="1"/>
      <c r="P73" s="186"/>
      <c r="Q73" s="1"/>
      <c r="R73" s="1"/>
      <c r="S73" s="1"/>
      <c r="T73" s="1"/>
      <c r="U73" s="1"/>
      <c r="V73" s="1"/>
      <c r="W73" s="185"/>
      <c r="X73" s="2"/>
      <c r="Y73" s="1"/>
      <c r="Z73" s="1"/>
      <c r="AA73" s="186"/>
      <c r="AB73" s="2"/>
      <c r="AC73" s="187"/>
    </row>
    <row r="74" spans="1:29" x14ac:dyDescent="0.3">
      <c r="A74" s="181"/>
      <c r="B74" s="194"/>
      <c r="C74" s="188"/>
      <c r="D74" s="1"/>
      <c r="E74" s="1"/>
      <c r="F74" s="1"/>
      <c r="G74" s="189"/>
      <c r="H74" s="1"/>
      <c r="I74" s="189"/>
      <c r="J74" s="1"/>
      <c r="K74" s="1"/>
      <c r="L74" s="1"/>
      <c r="M74" s="1"/>
      <c r="N74" s="1"/>
      <c r="O74" s="1"/>
      <c r="P74" s="186"/>
      <c r="Q74" s="1"/>
      <c r="R74" s="1"/>
      <c r="S74" s="1"/>
      <c r="T74" s="1"/>
      <c r="U74" s="1"/>
      <c r="V74" s="1"/>
      <c r="W74" s="185"/>
      <c r="X74" s="2"/>
      <c r="Y74" s="1"/>
      <c r="Z74" s="1"/>
      <c r="AA74" s="186"/>
      <c r="AB74" s="2"/>
      <c r="AC74" s="187"/>
    </row>
    <row r="82" spans="1:3" x14ac:dyDescent="0.3">
      <c r="A82" s="195" t="s">
        <v>306</v>
      </c>
      <c r="B82" s="196" t="s">
        <v>307</v>
      </c>
      <c r="C82" s="196" t="s">
        <v>308</v>
      </c>
    </row>
    <row r="83" spans="1:3" x14ac:dyDescent="0.3">
      <c r="A83" s="1" t="s">
        <v>315</v>
      </c>
      <c r="B83" s="197">
        <v>0</v>
      </c>
      <c r="C83" s="198" t="s">
        <v>309</v>
      </c>
    </row>
    <row r="84" spans="1:3" x14ac:dyDescent="0.3">
      <c r="A84" s="1" t="s">
        <v>316</v>
      </c>
      <c r="B84" s="198" t="s">
        <v>310</v>
      </c>
      <c r="C84" s="198" t="s">
        <v>311</v>
      </c>
    </row>
    <row r="85" spans="1:3" x14ac:dyDescent="0.3">
      <c r="A85" s="1" t="s">
        <v>317</v>
      </c>
      <c r="B85" s="198" t="s">
        <v>312</v>
      </c>
      <c r="C85" s="198" t="s">
        <v>313</v>
      </c>
    </row>
    <row r="86" spans="1:3" x14ac:dyDescent="0.3">
      <c r="A86" s="1" t="s">
        <v>318</v>
      </c>
      <c r="B86" s="198" t="s">
        <v>314</v>
      </c>
      <c r="C86" s="199"/>
    </row>
  </sheetData>
  <mergeCells count="36">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 ref="R7:R8"/>
    <mergeCell ref="S7:S8"/>
    <mergeCell ref="T7:T8"/>
    <mergeCell ref="U7:U8"/>
    <mergeCell ref="A7:A8"/>
    <mergeCell ref="C7:D7"/>
    <mergeCell ref="E7:F7"/>
    <mergeCell ref="G7:H7"/>
    <mergeCell ref="I7:J7"/>
    <mergeCell ref="K7:L7"/>
    <mergeCell ref="M7:N7"/>
    <mergeCell ref="O7:P7"/>
    <mergeCell ref="B7:B8"/>
    <mergeCell ref="A2:A5"/>
    <mergeCell ref="C2:O5"/>
    <mergeCell ref="X2:Z2"/>
    <mergeCell ref="AA2:AC5"/>
    <mergeCell ref="X3:Z3"/>
    <mergeCell ref="X4:Z4"/>
    <mergeCell ref="X5:Z5"/>
  </mergeCells>
  <phoneticPr fontId="54" type="noConversion"/>
  <conditionalFormatting sqref="B9:B74">
    <cfRule type="cellIs" dxfId="10" priority="47" operator="equal">
      <formula>$AI$10</formula>
    </cfRule>
    <cfRule type="cellIs" dxfId="9" priority="50" operator="equal">
      <formula>$AI$9</formula>
    </cfRule>
  </conditionalFormatting>
  <conditionalFormatting sqref="C10:O74">
    <cfRule type="expression" dxfId="8" priority="1">
      <formula>"(B9=""YA CUENTA CON PONDERACION DE RIESGOS, NO DILIGENCIARANALISIS;B9)"</formula>
    </cfRule>
  </conditionalFormatting>
  <conditionalFormatting sqref="D9:O9">
    <cfRule type="expression" dxfId="7" priority="53">
      <formula>"(B9=""YA CUENTA CON PONDERACION DE RIESGOS, NO DILIGENCIARANALISIS;B9)"</formula>
    </cfRule>
  </conditionalFormatting>
  <conditionalFormatting sqref="Q9:V74">
    <cfRule type="expression" dxfId="6" priority="11">
      <formula>"(B9=""YA CUENTA CON PONDERACION DE RIESGOS, NO DILIGENCIARANALISIS;B9)"</formula>
    </cfRule>
  </conditionalFormatting>
  <conditionalFormatting sqref="AC9:AC74">
    <cfRule type="containsText" dxfId="5" priority="5" operator="containsText" text="Moderado">
      <formula>NOT(ISERROR(SEARCH(("Moderado"),(AC9))))</formula>
    </cfRule>
    <cfRule type="containsText" dxfId="4" priority="6" operator="containsText" text="Alto">
      <formula>NOT(ISERROR(SEARCH(("Alto"),(AC9))))</formula>
    </cfRule>
    <cfRule type="containsText" dxfId="3" priority="7" operator="containsText" text="Muy Alto">
      <formula>NOT(ISERROR(SEARCH(("Muy Alto"),(AC9))))</formula>
    </cfRule>
    <cfRule type="containsText" dxfId="2" priority="8" operator="containsText" text="Muy Bajo">
      <formula>NOT(ISERROR(SEARCH(("Muy Bajo"),(AC9))))</formula>
    </cfRule>
    <cfRule type="containsText" dxfId="1" priority="9" operator="containsText" text="Bajo">
      <formula>NOT(ISERROR(SEARCH(("Bajo"),(AC9))))</formula>
    </cfRule>
    <cfRule type="containsText" dxfId="0" priority="10" operator="containsText" text="Extremo">
      <formula>NOT(ISERROR(SEARCH(("Extremo"),(AC9))))</formula>
    </cfRule>
  </conditionalFormatting>
  <dataValidations count="4">
    <dataValidation type="list" allowBlank="1" showInputMessage="1" showErrorMessage="1" sqref="O9:O74" xr:uid="{00000000-0002-0000-0600-000000000000}">
      <formula1>"Critica no recuperable, Critica con recuperación parcial, Falta de oportunidad para atención usuarios, Falta de oportunidad para gestión de los procesos"</formula1>
    </dataValidation>
    <dataValidation type="list" allowBlank="1" showInputMessage="1" showErrorMessage="1" sqref="K9:K74" xr:uid="{00000000-0002-0000-0600-000001000000}">
      <formula1>"Hechos de Corrupción, Incumplimiento de servicios, Retrasos en los servicios, Quejas por incumplimientos o retrasos"</formula1>
    </dataValidation>
    <dataValidation type="list" allowBlank="1" showInputMessage="1" showErrorMessage="1" sqref="C9:C74 G9:G74 I9:I74 M9:M74" xr:uid="{00000000-0002-0000-0600-000002000000}">
      <formula1>$A$83:$A$86</formula1>
    </dataValidation>
    <dataValidation type="list" allowBlank="1" showInputMessage="1" showErrorMessage="1" sqref="E9:E74" xr:uid="{00000000-0002-0000-0600-000003000000}">
      <formula1>"1 días,6 horas, 4 Horas,  2 Horas"</formula1>
    </dataValidation>
  </dataValidation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E28"/>
  <sheetViews>
    <sheetView zoomScale="95" zoomScaleNormal="95" workbookViewId="0">
      <selection activeCell="D27" sqref="D27"/>
    </sheetView>
  </sheetViews>
  <sheetFormatPr baseColWidth="10" defaultColWidth="10.77734375" defaultRowHeight="14.4" x14ac:dyDescent="0.3"/>
  <cols>
    <col min="2" max="2" width="47.109375" customWidth="1"/>
    <col min="3" max="3" width="4.5546875" customWidth="1"/>
    <col min="4" max="4" width="84.88671875" customWidth="1"/>
    <col min="5" max="5" width="45.33203125" customWidth="1"/>
  </cols>
  <sheetData>
    <row r="3" spans="1:5" x14ac:dyDescent="0.3">
      <c r="A3" s="63"/>
      <c r="B3" s="63" t="s">
        <v>127</v>
      </c>
      <c r="C3" s="63"/>
      <c r="D3" s="63" t="s">
        <v>113</v>
      </c>
      <c r="E3" s="63" t="s">
        <v>128</v>
      </c>
    </row>
    <row r="4" spans="1:5" ht="60" customHeight="1" x14ac:dyDescent="0.3">
      <c r="A4" s="424">
        <v>1</v>
      </c>
      <c r="B4" s="427" t="s">
        <v>121</v>
      </c>
      <c r="C4" s="64" t="s">
        <v>129</v>
      </c>
      <c r="D4" s="40" t="s">
        <v>130</v>
      </c>
      <c r="E4" s="65" t="s">
        <v>131</v>
      </c>
    </row>
    <row r="5" spans="1:5" ht="45" customHeight="1" x14ac:dyDescent="0.3">
      <c r="A5" s="425"/>
      <c r="B5" s="428"/>
      <c r="C5" s="64" t="s">
        <v>122</v>
      </c>
      <c r="D5" s="40" t="s">
        <v>102</v>
      </c>
      <c r="E5" s="65" t="s">
        <v>132</v>
      </c>
    </row>
    <row r="6" spans="1:5" ht="27.6" x14ac:dyDescent="0.3">
      <c r="A6" s="426"/>
      <c r="B6" s="429"/>
      <c r="C6" s="64" t="s">
        <v>123</v>
      </c>
      <c r="D6" s="40" t="s">
        <v>103</v>
      </c>
      <c r="E6" s="65" t="s">
        <v>133</v>
      </c>
    </row>
    <row r="7" spans="1:5" x14ac:dyDescent="0.3">
      <c r="A7" s="28">
        <v>2</v>
      </c>
      <c r="B7" s="66" t="s">
        <v>134</v>
      </c>
      <c r="C7" s="64" t="s">
        <v>135</v>
      </c>
      <c r="D7" s="40" t="s">
        <v>136</v>
      </c>
      <c r="E7" s="42"/>
    </row>
    <row r="8" spans="1:5" ht="30.75" customHeight="1" x14ac:dyDescent="0.3">
      <c r="A8" s="28"/>
      <c r="B8" s="66"/>
      <c r="C8" s="64"/>
      <c r="D8" s="40" t="s">
        <v>137</v>
      </c>
      <c r="E8" s="67" t="s">
        <v>138</v>
      </c>
    </row>
    <row r="9" spans="1:5" ht="30.75" customHeight="1" x14ac:dyDescent="0.3">
      <c r="A9" s="28"/>
      <c r="B9" s="66"/>
      <c r="C9" s="64"/>
      <c r="D9" s="40" t="s">
        <v>139</v>
      </c>
      <c r="E9" s="68" t="s">
        <v>140</v>
      </c>
    </row>
    <row r="10" spans="1:5" ht="27.6" x14ac:dyDescent="0.3">
      <c r="A10" s="28">
        <v>3</v>
      </c>
      <c r="B10" s="66" t="s">
        <v>141</v>
      </c>
      <c r="C10" s="64" t="s">
        <v>142</v>
      </c>
      <c r="D10" s="40" t="s">
        <v>143</v>
      </c>
      <c r="E10" s="68" t="s">
        <v>144</v>
      </c>
    </row>
    <row r="11" spans="1:5" ht="27.6" x14ac:dyDescent="0.3">
      <c r="A11" s="28"/>
      <c r="B11" s="66"/>
      <c r="C11" s="64" t="s">
        <v>145</v>
      </c>
      <c r="D11" s="40" t="s">
        <v>146</v>
      </c>
      <c r="E11" s="39"/>
    </row>
    <row r="12" spans="1:5" ht="27.6" x14ac:dyDescent="0.3">
      <c r="A12" s="41"/>
      <c r="B12" s="40"/>
      <c r="C12" s="64" t="s">
        <v>147</v>
      </c>
      <c r="D12" s="40" t="s">
        <v>148</v>
      </c>
      <c r="E12" s="39"/>
    </row>
    <row r="13" spans="1:5" ht="27.6" x14ac:dyDescent="0.3">
      <c r="A13" s="41"/>
      <c r="B13" s="40"/>
      <c r="C13" s="64" t="s">
        <v>149</v>
      </c>
      <c r="D13" s="40" t="s">
        <v>150</v>
      </c>
      <c r="E13" s="39"/>
    </row>
    <row r="14" spans="1:5" x14ac:dyDescent="0.3">
      <c r="A14" s="41"/>
      <c r="B14" s="40"/>
      <c r="C14" s="64" t="s">
        <v>151</v>
      </c>
      <c r="D14" s="40" t="s">
        <v>152</v>
      </c>
      <c r="E14" s="39"/>
    </row>
    <row r="15" spans="1:5" x14ac:dyDescent="0.3">
      <c r="A15" s="41"/>
      <c r="B15" s="40"/>
      <c r="C15" s="64" t="s">
        <v>153</v>
      </c>
      <c r="D15" s="40" t="s">
        <v>154</v>
      </c>
      <c r="E15" s="39"/>
    </row>
    <row r="16" spans="1:5" ht="27.6" x14ac:dyDescent="0.3">
      <c r="A16" s="41"/>
      <c r="B16" s="40"/>
      <c r="C16" s="64" t="s">
        <v>155</v>
      </c>
      <c r="D16" s="40" t="s">
        <v>156</v>
      </c>
      <c r="E16" s="39"/>
    </row>
    <row r="17" spans="1:5" x14ac:dyDescent="0.3">
      <c r="A17" s="41"/>
      <c r="B17" s="40"/>
      <c r="C17" s="64"/>
      <c r="D17" s="69" t="s">
        <v>157</v>
      </c>
      <c r="E17" s="39"/>
    </row>
    <row r="18" spans="1:5" x14ac:dyDescent="0.3">
      <c r="A18" s="41"/>
      <c r="B18" s="40"/>
      <c r="C18" s="64" t="s">
        <v>158</v>
      </c>
      <c r="D18" s="40" t="s">
        <v>159</v>
      </c>
      <c r="E18" s="39"/>
    </row>
    <row r="19" spans="1:5" x14ac:dyDescent="0.3">
      <c r="A19" s="41"/>
      <c r="B19" s="40"/>
      <c r="C19" s="64"/>
      <c r="D19" s="69" t="s">
        <v>160</v>
      </c>
      <c r="E19" s="39"/>
    </row>
    <row r="20" spans="1:5" x14ac:dyDescent="0.3">
      <c r="A20" s="41"/>
      <c r="B20" s="40"/>
      <c r="C20" s="41"/>
      <c r="D20" s="69" t="s">
        <v>161</v>
      </c>
      <c r="E20" s="70" t="s">
        <v>162</v>
      </c>
    </row>
    <row r="21" spans="1:5" ht="27.6" x14ac:dyDescent="0.3">
      <c r="A21" s="28">
        <v>4</v>
      </c>
      <c r="B21" s="66" t="s">
        <v>163</v>
      </c>
      <c r="C21" s="64" t="s">
        <v>164</v>
      </c>
      <c r="D21" s="40" t="s">
        <v>165</v>
      </c>
      <c r="E21" s="39"/>
    </row>
    <row r="22" spans="1:5" x14ac:dyDescent="0.3">
      <c r="A22" s="39"/>
      <c r="B22" s="38"/>
      <c r="C22" s="39"/>
      <c r="D22" s="38"/>
      <c r="E22" s="39"/>
    </row>
    <row r="23" spans="1:5" x14ac:dyDescent="0.3">
      <c r="B23" s="3"/>
      <c r="D23" s="3"/>
    </row>
    <row r="24" spans="1:5" x14ac:dyDescent="0.3">
      <c r="B24" s="3"/>
      <c r="D24" s="3"/>
    </row>
    <row r="25" spans="1:5" x14ac:dyDescent="0.3">
      <c r="B25" s="3"/>
      <c r="D25" s="3"/>
    </row>
    <row r="26" spans="1:5" x14ac:dyDescent="0.3">
      <c r="B26" s="3"/>
      <c r="D26" s="3"/>
    </row>
    <row r="27" spans="1:5" x14ac:dyDescent="0.3">
      <c r="B27" s="3"/>
      <c r="D27" s="3"/>
    </row>
    <row r="28" spans="1:5" x14ac:dyDescent="0.3">
      <c r="B28" s="3"/>
      <c r="D28" s="3"/>
    </row>
  </sheetData>
  <mergeCells count="2">
    <mergeCell ref="A4:A6"/>
    <mergeCell ref="B4:B6"/>
  </mergeCells>
  <hyperlinks>
    <hyperlink ref="E4" location="'1. Horas requeridas PAAI'!A1" display="'1. Horas requeridas PAAI'!A1" xr:uid="{00000000-0004-0000-0700-000000000000}"/>
    <hyperlink ref="E10" location="'3 Horas disponibles E. Auditor'!A1" display="'3 Horas disponibles E. Auditor'!A1" xr:uid="{00000000-0004-0000-0700-000001000000}"/>
    <hyperlink ref="E5" location="'1. Horas requeridas PAAI'!A1" display="'1. Horas requeridas PAAI'!A1" xr:uid="{00000000-0004-0000-0700-000002000000}"/>
    <hyperlink ref="E6" location="'1. Horas requeridas PAAI'!A1" display="'1. Horas requeridas PAAI'!A1" xr:uid="{00000000-0004-0000-0700-000003000000}"/>
    <hyperlink ref="E9" location="'2. Días -horas hábiles x vig'!A1" display="'2. Días -horas hábiles x vig'!A1" xr:uid="{00000000-0004-0000-0700-000004000000}"/>
    <hyperlink ref="E8" r:id="rId1" xr:uid="{00000000-0004-0000-0700-000005000000}"/>
    <hyperlink ref="E20" location="'4. Resultado'!A1" display="'4. Resultado'!A1" xr:uid="{00000000-0004-0000-0700-000006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2"/>
  <sheetViews>
    <sheetView topLeftCell="A28" zoomScale="84" zoomScaleNormal="84" workbookViewId="0">
      <selection activeCell="P40" sqref="P40"/>
    </sheetView>
  </sheetViews>
  <sheetFormatPr baseColWidth="10" defaultColWidth="11.44140625" defaultRowHeight="10.199999999999999" x14ac:dyDescent="0.2"/>
  <cols>
    <col min="1" max="1" width="26.109375" style="111" customWidth="1"/>
    <col min="2" max="2" width="21.21875" style="111" customWidth="1"/>
    <col min="3" max="3" width="11.44140625" style="111"/>
    <col min="4" max="4" width="13.21875" style="111" customWidth="1"/>
    <col min="5" max="5" width="25.77734375" style="111" customWidth="1"/>
    <col min="6" max="6" width="11.44140625" style="111"/>
    <col min="7" max="7" width="26.33203125" style="111" customWidth="1"/>
    <col min="8" max="8" width="27.5546875" style="111" customWidth="1"/>
    <col min="9" max="9" width="15.88671875" style="111" customWidth="1"/>
    <col min="10" max="10" width="23.77734375" style="111" customWidth="1"/>
    <col min="11" max="11" width="13.5546875" style="111" customWidth="1"/>
    <col min="12" max="12" width="12.21875" style="111" customWidth="1"/>
    <col min="13" max="15" width="11.44140625" style="111"/>
    <col min="16" max="16" width="18.44140625" style="111" customWidth="1"/>
    <col min="17" max="16384" width="11.44140625" style="111"/>
  </cols>
  <sheetData>
    <row r="1" spans="1:15" s="5" customFormat="1" ht="90" customHeight="1" x14ac:dyDescent="0.3">
      <c r="A1" s="42"/>
      <c r="B1" s="432" t="s">
        <v>353</v>
      </c>
      <c r="C1" s="432"/>
      <c r="D1" s="432"/>
      <c r="E1" s="432"/>
      <c r="F1" s="432"/>
      <c r="G1" s="432"/>
      <c r="H1" s="69"/>
      <c r="I1" s="123"/>
      <c r="J1" s="123"/>
      <c r="K1" s="123"/>
      <c r="L1" s="123"/>
      <c r="M1" s="123"/>
      <c r="N1" s="123"/>
      <c r="O1" s="123"/>
    </row>
    <row r="2" spans="1:15" x14ac:dyDescent="0.2">
      <c r="A2" s="120" t="s">
        <v>439</v>
      </c>
      <c r="B2" s="71"/>
      <c r="C2" s="71"/>
      <c r="D2" s="71"/>
      <c r="E2" s="71"/>
      <c r="F2" s="71"/>
      <c r="G2" s="71"/>
      <c r="H2" s="71"/>
    </row>
    <row r="3" spans="1:15" x14ac:dyDescent="0.2">
      <c r="A3" s="435" t="s">
        <v>254</v>
      </c>
      <c r="B3" s="435"/>
      <c r="C3" s="435"/>
      <c r="D3" s="435"/>
      <c r="E3" s="435"/>
      <c r="F3" s="435"/>
      <c r="G3" s="435"/>
      <c r="H3" s="435"/>
    </row>
    <row r="4" spans="1:15" ht="18.75" customHeight="1" x14ac:dyDescent="0.2">
      <c r="A4" s="438" t="s">
        <v>228</v>
      </c>
      <c r="B4" s="438"/>
      <c r="C4" s="438"/>
      <c r="D4" s="438"/>
      <c r="E4" s="438"/>
      <c r="F4" s="438"/>
      <c r="G4" s="438"/>
      <c r="H4" s="438"/>
    </row>
    <row r="5" spans="1:15" x14ac:dyDescent="0.2">
      <c r="A5" s="115" t="s">
        <v>232</v>
      </c>
      <c r="B5" s="115" t="s">
        <v>167</v>
      </c>
      <c r="C5" s="115" t="s">
        <v>168</v>
      </c>
      <c r="D5" s="115" t="s">
        <v>169</v>
      </c>
      <c r="E5" s="115" t="s">
        <v>233</v>
      </c>
      <c r="F5" s="115" t="s">
        <v>168</v>
      </c>
      <c r="G5" s="115" t="s">
        <v>169</v>
      </c>
      <c r="H5" s="115" t="s">
        <v>234</v>
      </c>
      <c r="I5" s="112"/>
      <c r="J5" s="112"/>
      <c r="K5" s="112"/>
      <c r="L5" s="112"/>
    </row>
    <row r="6" spans="1:15" ht="10.8" x14ac:dyDescent="0.25">
      <c r="A6" s="118" t="s">
        <v>170</v>
      </c>
      <c r="B6" s="116">
        <v>21</v>
      </c>
      <c r="C6" s="116">
        <v>8</v>
      </c>
      <c r="D6" s="116">
        <f>+C6*B6</f>
        <v>168</v>
      </c>
      <c r="E6" s="116">
        <v>1</v>
      </c>
      <c r="F6" s="116">
        <v>8</v>
      </c>
      <c r="G6" s="116">
        <f>+F6*E6</f>
        <v>8</v>
      </c>
      <c r="H6" s="116">
        <f>+D6-G6</f>
        <v>160</v>
      </c>
      <c r="J6" s="113"/>
      <c r="K6" s="113"/>
      <c r="L6" s="113"/>
    </row>
    <row r="7" spans="1:15" ht="10.8" x14ac:dyDescent="0.25">
      <c r="A7" s="118" t="s">
        <v>171</v>
      </c>
      <c r="B7" s="116">
        <v>21</v>
      </c>
      <c r="C7" s="116">
        <v>8</v>
      </c>
      <c r="D7" s="116">
        <f t="shared" ref="D7:D17" si="0">+C7*B7</f>
        <v>168</v>
      </c>
      <c r="E7" s="116">
        <v>1</v>
      </c>
      <c r="F7" s="116">
        <v>8</v>
      </c>
      <c r="G7" s="116">
        <f t="shared" ref="G7:G17" si="1">+F7*E7</f>
        <v>8</v>
      </c>
      <c r="H7" s="116">
        <f t="shared" ref="H7:H17" si="2">+D7-G7</f>
        <v>160</v>
      </c>
      <c r="J7" s="113"/>
      <c r="K7" s="113"/>
      <c r="L7" s="113"/>
    </row>
    <row r="8" spans="1:15" ht="10.8" x14ac:dyDescent="0.25">
      <c r="A8" s="118" t="s">
        <v>172</v>
      </c>
      <c r="B8" s="116">
        <v>18</v>
      </c>
      <c r="C8" s="116">
        <v>8</v>
      </c>
      <c r="D8" s="116">
        <f t="shared" si="0"/>
        <v>144</v>
      </c>
      <c r="E8" s="116">
        <v>1</v>
      </c>
      <c r="F8" s="116">
        <v>8</v>
      </c>
      <c r="G8" s="116">
        <f t="shared" si="1"/>
        <v>8</v>
      </c>
      <c r="H8" s="116">
        <f t="shared" si="2"/>
        <v>136</v>
      </c>
      <c r="J8" s="113"/>
      <c r="K8" s="113"/>
      <c r="L8" s="113"/>
    </row>
    <row r="9" spans="1:15" ht="10.8" x14ac:dyDescent="0.25">
      <c r="A9" s="118" t="s">
        <v>173</v>
      </c>
      <c r="B9" s="116">
        <v>22</v>
      </c>
      <c r="C9" s="116">
        <v>8</v>
      </c>
      <c r="D9" s="116">
        <f t="shared" si="0"/>
        <v>176</v>
      </c>
      <c r="E9" s="116">
        <v>1</v>
      </c>
      <c r="F9" s="116">
        <v>8</v>
      </c>
      <c r="G9" s="116">
        <f t="shared" si="1"/>
        <v>8</v>
      </c>
      <c r="H9" s="116">
        <f t="shared" si="2"/>
        <v>168</v>
      </c>
      <c r="J9" s="113"/>
      <c r="K9" s="113"/>
      <c r="L9" s="113"/>
    </row>
    <row r="10" spans="1:15" ht="10.8" x14ac:dyDescent="0.25">
      <c r="A10" s="118" t="s">
        <v>174</v>
      </c>
      <c r="B10" s="116">
        <v>21</v>
      </c>
      <c r="C10" s="116">
        <v>8</v>
      </c>
      <c r="D10" s="116">
        <f t="shared" si="0"/>
        <v>168</v>
      </c>
      <c r="E10" s="116">
        <v>1</v>
      </c>
      <c r="F10" s="116">
        <v>8</v>
      </c>
      <c r="G10" s="116">
        <f t="shared" si="1"/>
        <v>8</v>
      </c>
      <c r="H10" s="116">
        <f t="shared" si="2"/>
        <v>160</v>
      </c>
      <c r="J10" s="113"/>
      <c r="K10" s="113"/>
      <c r="L10" s="113"/>
    </row>
    <row r="11" spans="1:15" ht="10.8" x14ac:dyDescent="0.25">
      <c r="A11" s="118" t="s">
        <v>175</v>
      </c>
      <c r="B11" s="116">
        <v>18</v>
      </c>
      <c r="C11" s="116">
        <v>8</v>
      </c>
      <c r="D11" s="116">
        <f t="shared" si="0"/>
        <v>144</v>
      </c>
      <c r="E11" s="116">
        <v>1</v>
      </c>
      <c r="F11" s="116">
        <v>8</v>
      </c>
      <c r="G11" s="116">
        <f t="shared" si="1"/>
        <v>8</v>
      </c>
      <c r="H11" s="116">
        <f t="shared" si="2"/>
        <v>136</v>
      </c>
      <c r="J11" s="113"/>
      <c r="K11" s="113"/>
      <c r="L11" s="113"/>
    </row>
    <row r="12" spans="1:15" ht="10.8" x14ac:dyDescent="0.25">
      <c r="A12" s="118" t="s">
        <v>176</v>
      </c>
      <c r="B12" s="116">
        <v>22</v>
      </c>
      <c r="C12" s="116">
        <v>8</v>
      </c>
      <c r="D12" s="116">
        <f t="shared" si="0"/>
        <v>176</v>
      </c>
      <c r="E12" s="116">
        <v>1</v>
      </c>
      <c r="F12" s="116">
        <v>8</v>
      </c>
      <c r="G12" s="116">
        <f t="shared" si="1"/>
        <v>8</v>
      </c>
      <c r="H12" s="116">
        <f t="shared" si="2"/>
        <v>168</v>
      </c>
      <c r="J12" s="113"/>
      <c r="K12" s="113"/>
      <c r="L12" s="113"/>
    </row>
    <row r="13" spans="1:15" ht="10.8" x14ac:dyDescent="0.25">
      <c r="A13" s="118" t="s">
        <v>177</v>
      </c>
      <c r="B13" s="116">
        <v>20</v>
      </c>
      <c r="C13" s="116">
        <v>8</v>
      </c>
      <c r="D13" s="116">
        <f t="shared" si="0"/>
        <v>160</v>
      </c>
      <c r="E13" s="116">
        <v>1</v>
      </c>
      <c r="F13" s="116">
        <v>8</v>
      </c>
      <c r="G13" s="116">
        <f t="shared" si="1"/>
        <v>8</v>
      </c>
      <c r="H13" s="116">
        <f t="shared" si="2"/>
        <v>152</v>
      </c>
      <c r="J13" s="113"/>
      <c r="K13" s="113"/>
      <c r="L13" s="113"/>
    </row>
    <row r="14" spans="1:15" ht="10.8" x14ac:dyDescent="0.25">
      <c r="A14" s="118" t="s">
        <v>178</v>
      </c>
      <c r="B14" s="116">
        <v>21</v>
      </c>
      <c r="C14" s="116">
        <v>8</v>
      </c>
      <c r="D14" s="116">
        <f t="shared" si="0"/>
        <v>168</v>
      </c>
      <c r="E14" s="116">
        <v>1</v>
      </c>
      <c r="F14" s="116">
        <v>8</v>
      </c>
      <c r="G14" s="116">
        <f t="shared" si="1"/>
        <v>8</v>
      </c>
      <c r="H14" s="116">
        <f t="shared" si="2"/>
        <v>160</v>
      </c>
      <c r="J14" s="113"/>
      <c r="K14" s="113"/>
      <c r="L14" s="113"/>
    </row>
    <row r="15" spans="1:15" ht="10.8" x14ac:dyDescent="0.25">
      <c r="A15" s="118" t="s">
        <v>179</v>
      </c>
      <c r="B15" s="116">
        <v>22</v>
      </c>
      <c r="C15" s="116">
        <v>8</v>
      </c>
      <c r="D15" s="116">
        <f t="shared" si="0"/>
        <v>176</v>
      </c>
      <c r="E15" s="116">
        <v>1</v>
      </c>
      <c r="F15" s="116">
        <v>8</v>
      </c>
      <c r="G15" s="116">
        <f t="shared" si="1"/>
        <v>8</v>
      </c>
      <c r="H15" s="116">
        <f t="shared" si="2"/>
        <v>168</v>
      </c>
      <c r="J15" s="113"/>
      <c r="K15" s="113"/>
      <c r="L15" s="113"/>
    </row>
    <row r="16" spans="1:15" ht="10.8" x14ac:dyDescent="0.25">
      <c r="A16" s="118" t="s">
        <v>180</v>
      </c>
      <c r="B16" s="116">
        <v>19</v>
      </c>
      <c r="C16" s="116">
        <v>8</v>
      </c>
      <c r="D16" s="116">
        <f t="shared" si="0"/>
        <v>152</v>
      </c>
      <c r="E16" s="116">
        <v>1</v>
      </c>
      <c r="F16" s="116">
        <v>8</v>
      </c>
      <c r="G16" s="116">
        <f t="shared" si="1"/>
        <v>8</v>
      </c>
      <c r="H16" s="116">
        <f t="shared" si="2"/>
        <v>144</v>
      </c>
      <c r="J16" s="113"/>
      <c r="K16" s="113"/>
      <c r="L16" s="113"/>
    </row>
    <row r="17" spans="1:15" ht="10.8" x14ac:dyDescent="0.25">
      <c r="A17" s="118" t="s">
        <v>181</v>
      </c>
      <c r="B17" s="116">
        <v>21</v>
      </c>
      <c r="C17" s="116">
        <v>8</v>
      </c>
      <c r="D17" s="116">
        <f t="shared" si="0"/>
        <v>168</v>
      </c>
      <c r="E17" s="116">
        <v>1</v>
      </c>
      <c r="F17" s="116">
        <v>8</v>
      </c>
      <c r="G17" s="116">
        <f t="shared" si="1"/>
        <v>8</v>
      </c>
      <c r="H17" s="116">
        <f t="shared" si="2"/>
        <v>160</v>
      </c>
      <c r="J17" s="113"/>
      <c r="K17" s="113"/>
      <c r="L17" s="113"/>
    </row>
    <row r="18" spans="1:15" x14ac:dyDescent="0.2">
      <c r="A18" s="119" t="s">
        <v>5</v>
      </c>
      <c r="B18" s="115">
        <f>SUM(B6:B17)</f>
        <v>246</v>
      </c>
      <c r="C18" s="115"/>
      <c r="D18" s="115">
        <f>SUM(D6:D17)</f>
        <v>1968</v>
      </c>
      <c r="E18" s="115">
        <f>SUM(E6:E17)</f>
        <v>12</v>
      </c>
      <c r="F18" s="115"/>
      <c r="G18" s="115">
        <f>SUM(G6:G17)</f>
        <v>96</v>
      </c>
      <c r="H18" s="115">
        <f>SUM(H6:H17)</f>
        <v>1872</v>
      </c>
      <c r="I18" s="114"/>
      <c r="J18" s="112"/>
      <c r="K18" s="112"/>
      <c r="L18" s="112"/>
    </row>
    <row r="19" spans="1:15" x14ac:dyDescent="0.2">
      <c r="A19" s="117"/>
      <c r="B19" s="122"/>
      <c r="C19" s="71"/>
      <c r="D19" s="71"/>
      <c r="E19" s="71"/>
      <c r="F19" s="71"/>
      <c r="G19" s="72"/>
      <c r="H19" s="71"/>
      <c r="L19" s="113"/>
    </row>
    <row r="20" spans="1:15" ht="25.5" customHeight="1" x14ac:dyDescent="0.2">
      <c r="A20" s="433" t="s">
        <v>248</v>
      </c>
      <c r="B20" s="434"/>
    </row>
    <row r="21" spans="1:15" x14ac:dyDescent="0.2">
      <c r="A21" s="119" t="s">
        <v>235</v>
      </c>
      <c r="B21" s="110">
        <f>+B18-E18</f>
        <v>234</v>
      </c>
      <c r="F21" s="112"/>
      <c r="G21" s="112"/>
      <c r="H21" s="112"/>
      <c r="I21" s="112"/>
      <c r="K21" s="112"/>
      <c r="L21" s="112"/>
      <c r="M21" s="112"/>
      <c r="N21" s="112"/>
    </row>
    <row r="22" spans="1:15" x14ac:dyDescent="0.2">
      <c r="A22" s="119" t="s">
        <v>236</v>
      </c>
      <c r="B22" s="110">
        <f>+D18-G18</f>
        <v>1872</v>
      </c>
      <c r="G22" s="113"/>
      <c r="H22" s="113"/>
      <c r="I22" s="113"/>
      <c r="L22" s="113"/>
      <c r="M22" s="113"/>
      <c r="N22" s="113"/>
    </row>
    <row r="23" spans="1:15" x14ac:dyDescent="0.2">
      <c r="G23" s="113"/>
      <c r="H23" s="113"/>
      <c r="I23" s="113"/>
      <c r="L23" s="113"/>
      <c r="M23" s="113"/>
      <c r="N23" s="113"/>
    </row>
    <row r="24" spans="1:15" x14ac:dyDescent="0.2">
      <c r="G24" s="113"/>
      <c r="H24" s="113"/>
      <c r="I24" s="113"/>
      <c r="L24" s="113"/>
      <c r="M24" s="113"/>
      <c r="N24" s="113"/>
    </row>
    <row r="25" spans="1:15" ht="14.4" x14ac:dyDescent="0.3">
      <c r="A25" s="121" t="s">
        <v>166</v>
      </c>
      <c r="G25" s="113"/>
      <c r="H25" s="113"/>
      <c r="I25" s="113"/>
      <c r="L25" s="113"/>
      <c r="M25" s="113"/>
      <c r="N25" s="113"/>
    </row>
    <row r="26" spans="1:15" x14ac:dyDescent="0.2">
      <c r="G26" s="113"/>
      <c r="H26" s="113"/>
      <c r="I26" s="113"/>
      <c r="L26" s="113"/>
      <c r="M26" s="113"/>
      <c r="N26" s="113"/>
    </row>
    <row r="27" spans="1:15" s="71" customFormat="1" ht="17.25" customHeight="1" x14ac:dyDescent="0.2">
      <c r="A27" s="438" t="s">
        <v>237</v>
      </c>
      <c r="B27" s="438"/>
      <c r="C27" s="438"/>
      <c r="D27" s="438"/>
      <c r="E27" s="438"/>
      <c r="F27" s="438"/>
      <c r="G27" s="438"/>
      <c r="H27" s="438"/>
      <c r="I27" s="438"/>
      <c r="J27" s="438"/>
      <c r="K27" s="438"/>
      <c r="L27" s="438"/>
      <c r="M27" s="438"/>
      <c r="N27" s="438"/>
      <c r="O27" s="438"/>
    </row>
    <row r="28" spans="1:15" s="72" customFormat="1" ht="18" customHeight="1" x14ac:dyDescent="0.2">
      <c r="A28" s="430" t="s">
        <v>104</v>
      </c>
      <c r="B28" s="430" t="s">
        <v>105</v>
      </c>
      <c r="C28" s="430" t="s">
        <v>107</v>
      </c>
      <c r="D28" s="430" t="s">
        <v>108</v>
      </c>
      <c r="E28" s="430" t="s">
        <v>110</v>
      </c>
      <c r="F28" s="73" t="s">
        <v>111</v>
      </c>
      <c r="G28" s="73" t="s">
        <v>184</v>
      </c>
      <c r="H28" s="74" t="s">
        <v>112</v>
      </c>
      <c r="I28" s="74" t="s">
        <v>185</v>
      </c>
      <c r="J28" s="430" t="s">
        <v>186</v>
      </c>
      <c r="K28" s="439" t="s">
        <v>187</v>
      </c>
      <c r="L28" s="430" t="s">
        <v>188</v>
      </c>
      <c r="M28" s="430" t="s">
        <v>189</v>
      </c>
      <c r="N28" s="430" t="s">
        <v>190</v>
      </c>
    </row>
    <row r="29" spans="1:15" s="71" customFormat="1" x14ac:dyDescent="0.2">
      <c r="A29" s="431"/>
      <c r="B29" s="431"/>
      <c r="C29" s="431"/>
      <c r="D29" s="431"/>
      <c r="E29" s="431"/>
      <c r="F29" s="441" t="s">
        <v>191</v>
      </c>
      <c r="G29" s="441"/>
      <c r="H29" s="442" t="s">
        <v>192</v>
      </c>
      <c r="I29" s="442"/>
      <c r="J29" s="431"/>
      <c r="K29" s="440"/>
      <c r="L29" s="431"/>
      <c r="M29" s="431"/>
      <c r="N29" s="431"/>
    </row>
    <row r="30" spans="1:15" s="128" customFormat="1" ht="83.25" customHeight="1" x14ac:dyDescent="0.25">
      <c r="A30" s="124" t="s">
        <v>193</v>
      </c>
      <c r="B30" s="124" t="s">
        <v>194</v>
      </c>
      <c r="C30" s="125" t="s">
        <v>195</v>
      </c>
      <c r="D30" s="125" t="s">
        <v>182</v>
      </c>
      <c r="E30" s="126" t="s">
        <v>196</v>
      </c>
      <c r="F30" s="125" t="s">
        <v>197</v>
      </c>
      <c r="G30" s="125" t="s">
        <v>198</v>
      </c>
      <c r="H30" s="125" t="s">
        <v>331</v>
      </c>
      <c r="I30" s="125" t="s">
        <v>199</v>
      </c>
      <c r="J30" s="125" t="s">
        <v>200</v>
      </c>
      <c r="K30" s="127" t="s">
        <v>201</v>
      </c>
      <c r="L30" s="125" t="s">
        <v>202</v>
      </c>
      <c r="M30" s="125" t="s">
        <v>203</v>
      </c>
      <c r="N30" s="125" t="s">
        <v>204</v>
      </c>
    </row>
    <row r="31" spans="1:15" s="12" customFormat="1" ht="13.8" x14ac:dyDescent="0.25">
      <c r="A31" s="129"/>
      <c r="B31" s="129"/>
      <c r="C31" s="129"/>
      <c r="D31" s="129"/>
      <c r="E31" s="129"/>
      <c r="F31" s="130">
        <v>0</v>
      </c>
      <c r="G31" s="130">
        <v>0.02</v>
      </c>
      <c r="H31" s="130">
        <v>0.08</v>
      </c>
      <c r="I31" s="131">
        <v>0.08</v>
      </c>
      <c r="J31" s="132">
        <f>SUM(F31:I31)</f>
        <v>0.18</v>
      </c>
      <c r="K31" s="133"/>
      <c r="L31" s="134"/>
      <c r="M31" s="134"/>
      <c r="N31" s="129"/>
    </row>
    <row r="32" spans="1:15" s="128" customFormat="1" ht="10.8" x14ac:dyDescent="0.25">
      <c r="A32" s="116" t="s">
        <v>352</v>
      </c>
      <c r="B32" s="116">
        <v>0</v>
      </c>
      <c r="C32" s="116">
        <f>+B21</f>
        <v>234</v>
      </c>
      <c r="D32" s="116">
        <v>52</v>
      </c>
      <c r="E32" s="135">
        <f>+C32-D32</f>
        <v>182</v>
      </c>
      <c r="F32" s="136">
        <f>+E32*$F$31</f>
        <v>0</v>
      </c>
      <c r="G32" s="137">
        <f>+E32*$G$31</f>
        <v>3.64</v>
      </c>
      <c r="H32" s="137">
        <f>+E32*$H$31</f>
        <v>14.56</v>
      </c>
      <c r="I32" s="136">
        <v>15</v>
      </c>
      <c r="J32" s="136">
        <f>SUM(F32:I32)</f>
        <v>33.200000000000003</v>
      </c>
      <c r="K32" s="138">
        <f>+E32-J32</f>
        <v>148.80000000000001</v>
      </c>
      <c r="L32" s="139">
        <v>8</v>
      </c>
      <c r="M32" s="139">
        <f>+K32*L32</f>
        <v>1190.4000000000001</v>
      </c>
      <c r="N32" s="139">
        <f>+M32*B32</f>
        <v>0</v>
      </c>
    </row>
    <row r="33" spans="1:14" s="128" customFormat="1" ht="10.8" x14ac:dyDescent="0.25">
      <c r="A33" s="116" t="s">
        <v>238</v>
      </c>
      <c r="B33" s="116"/>
      <c r="C33" s="116">
        <v>0</v>
      </c>
      <c r="D33" s="116">
        <f>+'[2]2. Días -horas hábiles x vig'!D63</f>
        <v>0</v>
      </c>
      <c r="E33" s="135">
        <f>+C33-D33</f>
        <v>0</v>
      </c>
      <c r="F33" s="136">
        <f t="shared" ref="F33:F42" si="3">+E33*$F$31</f>
        <v>0</v>
      </c>
      <c r="G33" s="137">
        <v>0</v>
      </c>
      <c r="H33" s="137">
        <v>0</v>
      </c>
      <c r="I33" s="136">
        <v>0</v>
      </c>
      <c r="J33" s="136">
        <f>SUM(F33:I33)</f>
        <v>0</v>
      </c>
      <c r="K33" s="138">
        <f>+E33-J33</f>
        <v>0</v>
      </c>
      <c r="L33" s="139">
        <v>8</v>
      </c>
      <c r="M33" s="139">
        <f>+K33*L33</f>
        <v>0</v>
      </c>
      <c r="N33" s="139">
        <f>+M33*B33</f>
        <v>0</v>
      </c>
    </row>
    <row r="34" spans="1:14" s="128" customFormat="1" ht="10.8" x14ac:dyDescent="0.25">
      <c r="A34" s="116" t="s">
        <v>244</v>
      </c>
      <c r="B34" s="116"/>
      <c r="C34" s="116">
        <v>0</v>
      </c>
      <c r="D34" s="116">
        <v>0</v>
      </c>
      <c r="E34" s="135">
        <f>+C34-D34</f>
        <v>0</v>
      </c>
      <c r="F34" s="136">
        <f t="shared" si="3"/>
        <v>0</v>
      </c>
      <c r="G34" s="137"/>
      <c r="H34" s="137"/>
      <c r="I34" s="136"/>
      <c r="J34" s="136"/>
      <c r="K34" s="138">
        <f t="shared" ref="K34:K42" si="4">+E34-J34</f>
        <v>0</v>
      </c>
      <c r="L34" s="139">
        <v>8</v>
      </c>
      <c r="M34" s="139">
        <f>+K34*L34</f>
        <v>0</v>
      </c>
      <c r="N34" s="139">
        <f>+M34*B34</f>
        <v>0</v>
      </c>
    </row>
    <row r="35" spans="1:14" s="128" customFormat="1" ht="10.8" x14ac:dyDescent="0.25">
      <c r="A35" s="116" t="s">
        <v>245</v>
      </c>
      <c r="B35" s="116"/>
      <c r="C35" s="116">
        <v>0</v>
      </c>
      <c r="D35" s="116">
        <v>0</v>
      </c>
      <c r="E35" s="135">
        <f t="shared" ref="E35:E42" si="5">+C35-D35</f>
        <v>0</v>
      </c>
      <c r="F35" s="136">
        <f t="shared" si="3"/>
        <v>0</v>
      </c>
      <c r="G35" s="137"/>
      <c r="H35" s="137"/>
      <c r="I35" s="136"/>
      <c r="J35" s="136"/>
      <c r="K35" s="138">
        <f t="shared" si="4"/>
        <v>0</v>
      </c>
      <c r="L35" s="139">
        <v>8</v>
      </c>
      <c r="M35" s="139">
        <f t="shared" ref="M35:M42" si="6">+K35*L35</f>
        <v>0</v>
      </c>
      <c r="N35" s="139">
        <f t="shared" ref="N35:N42" si="7">+M35*B35</f>
        <v>0</v>
      </c>
    </row>
    <row r="36" spans="1:14" s="128" customFormat="1" ht="10.8" x14ac:dyDescent="0.25">
      <c r="A36" s="116" t="s">
        <v>246</v>
      </c>
      <c r="B36" s="116"/>
      <c r="C36" s="116">
        <v>0</v>
      </c>
      <c r="D36" s="116">
        <v>0</v>
      </c>
      <c r="E36" s="135">
        <f t="shared" si="5"/>
        <v>0</v>
      </c>
      <c r="F36" s="136">
        <f t="shared" si="3"/>
        <v>0</v>
      </c>
      <c r="G36" s="137"/>
      <c r="H36" s="137"/>
      <c r="I36" s="136"/>
      <c r="J36" s="136"/>
      <c r="K36" s="138">
        <f t="shared" si="4"/>
        <v>0</v>
      </c>
      <c r="L36" s="139">
        <v>8</v>
      </c>
      <c r="M36" s="139">
        <f t="shared" si="6"/>
        <v>0</v>
      </c>
      <c r="N36" s="139">
        <f t="shared" si="7"/>
        <v>0</v>
      </c>
    </row>
    <row r="37" spans="1:14" s="128" customFormat="1" ht="10.8" x14ac:dyDescent="0.25">
      <c r="A37" s="116" t="s">
        <v>247</v>
      </c>
      <c r="B37" s="116"/>
      <c r="C37" s="116">
        <v>0</v>
      </c>
      <c r="D37" s="116">
        <v>0</v>
      </c>
      <c r="E37" s="135">
        <f t="shared" si="5"/>
        <v>0</v>
      </c>
      <c r="F37" s="136">
        <f t="shared" si="3"/>
        <v>0</v>
      </c>
      <c r="G37" s="137"/>
      <c r="H37" s="137"/>
      <c r="I37" s="136"/>
      <c r="J37" s="136"/>
      <c r="K37" s="138">
        <f t="shared" si="4"/>
        <v>0</v>
      </c>
      <c r="L37" s="139">
        <v>8</v>
      </c>
      <c r="M37" s="139">
        <f t="shared" si="6"/>
        <v>0</v>
      </c>
      <c r="N37" s="139">
        <f t="shared" si="7"/>
        <v>0</v>
      </c>
    </row>
    <row r="38" spans="1:14" s="128" customFormat="1" ht="10.8" x14ac:dyDescent="0.25">
      <c r="A38" s="116" t="s">
        <v>239</v>
      </c>
      <c r="B38" s="116">
        <v>1</v>
      </c>
      <c r="C38" s="116">
        <v>204</v>
      </c>
      <c r="D38" s="116">
        <v>0</v>
      </c>
      <c r="E38" s="135">
        <f t="shared" si="5"/>
        <v>204</v>
      </c>
      <c r="F38" s="136">
        <f t="shared" si="3"/>
        <v>0</v>
      </c>
      <c r="G38" s="137">
        <f>+E38*$G$31</f>
        <v>4.08</v>
      </c>
      <c r="H38" s="137">
        <f>+E38*$H$31</f>
        <v>16.32</v>
      </c>
      <c r="I38" s="136"/>
      <c r="J38" s="136">
        <f>SUM(F38:I38)</f>
        <v>20.399999999999999</v>
      </c>
      <c r="K38" s="138">
        <f>+E38-J38</f>
        <v>183.6</v>
      </c>
      <c r="L38" s="139">
        <v>8</v>
      </c>
      <c r="M38" s="139">
        <f>+K38*L38</f>
        <v>1468.8</v>
      </c>
      <c r="N38" s="139">
        <f t="shared" si="7"/>
        <v>1468.8</v>
      </c>
    </row>
    <row r="39" spans="1:14" s="128" customFormat="1" ht="10.8" x14ac:dyDescent="0.25">
      <c r="A39" s="116" t="s">
        <v>240</v>
      </c>
      <c r="B39" s="116">
        <v>1</v>
      </c>
      <c r="C39" s="116">
        <v>204</v>
      </c>
      <c r="D39" s="116">
        <v>0</v>
      </c>
      <c r="E39" s="135">
        <f t="shared" si="5"/>
        <v>204</v>
      </c>
      <c r="F39" s="136">
        <f t="shared" si="3"/>
        <v>0</v>
      </c>
      <c r="G39" s="137">
        <f>+E39*$G$31</f>
        <v>4.08</v>
      </c>
      <c r="H39" s="137">
        <f>+E39*$H$31</f>
        <v>16.32</v>
      </c>
      <c r="I39" s="136"/>
      <c r="J39" s="136">
        <f>SUM(F39:I39)</f>
        <v>20.399999999999999</v>
      </c>
      <c r="K39" s="138">
        <f t="shared" si="4"/>
        <v>183.6</v>
      </c>
      <c r="L39" s="139">
        <v>8</v>
      </c>
      <c r="M39" s="139">
        <f t="shared" si="6"/>
        <v>1468.8</v>
      </c>
      <c r="N39" s="139">
        <f t="shared" si="7"/>
        <v>1468.8</v>
      </c>
    </row>
    <row r="40" spans="1:14" s="128" customFormat="1" ht="10.8" x14ac:dyDescent="0.25">
      <c r="A40" s="116" t="s">
        <v>241</v>
      </c>
      <c r="B40" s="116">
        <v>1</v>
      </c>
      <c r="C40" s="116">
        <v>204</v>
      </c>
      <c r="D40" s="116">
        <v>0</v>
      </c>
      <c r="E40" s="135">
        <f t="shared" si="5"/>
        <v>204</v>
      </c>
      <c r="F40" s="136">
        <f t="shared" si="3"/>
        <v>0</v>
      </c>
      <c r="G40" s="137">
        <f>+E40*$G$31</f>
        <v>4.08</v>
      </c>
      <c r="H40" s="137">
        <f>+E40*$H$31</f>
        <v>16.32</v>
      </c>
      <c r="I40" s="136"/>
      <c r="J40" s="136">
        <f>SUM(F40:I40)</f>
        <v>20.399999999999999</v>
      </c>
      <c r="K40" s="138">
        <f t="shared" si="4"/>
        <v>183.6</v>
      </c>
      <c r="L40" s="139">
        <v>8</v>
      </c>
      <c r="M40" s="139">
        <f t="shared" si="6"/>
        <v>1468.8</v>
      </c>
      <c r="N40" s="139">
        <f t="shared" si="7"/>
        <v>1468.8</v>
      </c>
    </row>
    <row r="41" spans="1:14" s="128" customFormat="1" ht="10.8" x14ac:dyDescent="0.25">
      <c r="A41" s="116" t="s">
        <v>242</v>
      </c>
      <c r="B41" s="116">
        <v>1</v>
      </c>
      <c r="C41" s="116">
        <v>204</v>
      </c>
      <c r="D41" s="116">
        <v>0</v>
      </c>
      <c r="E41" s="135">
        <f t="shared" si="5"/>
        <v>204</v>
      </c>
      <c r="F41" s="136">
        <f t="shared" si="3"/>
        <v>0</v>
      </c>
      <c r="G41" s="137">
        <f>+E41*$G$31</f>
        <v>4.08</v>
      </c>
      <c r="H41" s="137">
        <f>+E41*$H$31</f>
        <v>16.32</v>
      </c>
      <c r="I41" s="136"/>
      <c r="J41" s="136">
        <f>SUM(F41:I41)</f>
        <v>20.399999999999999</v>
      </c>
      <c r="K41" s="138">
        <f t="shared" si="4"/>
        <v>183.6</v>
      </c>
      <c r="L41" s="139">
        <v>8</v>
      </c>
      <c r="M41" s="139">
        <f t="shared" si="6"/>
        <v>1468.8</v>
      </c>
      <c r="N41" s="139">
        <f t="shared" si="7"/>
        <v>1468.8</v>
      </c>
    </row>
    <row r="42" spans="1:14" s="128" customFormat="1" ht="10.8" x14ac:dyDescent="0.25">
      <c r="A42" s="116" t="s">
        <v>243</v>
      </c>
      <c r="B42" s="116"/>
      <c r="C42" s="116">
        <v>0</v>
      </c>
      <c r="D42" s="116">
        <v>0</v>
      </c>
      <c r="E42" s="135">
        <f t="shared" si="5"/>
        <v>0</v>
      </c>
      <c r="F42" s="136">
        <f t="shared" si="3"/>
        <v>0</v>
      </c>
      <c r="G42" s="137"/>
      <c r="H42" s="137"/>
      <c r="I42" s="136"/>
      <c r="J42" s="136">
        <f>SUM(F42:I42)</f>
        <v>0</v>
      </c>
      <c r="K42" s="138">
        <f t="shared" si="4"/>
        <v>0</v>
      </c>
      <c r="L42" s="139">
        <v>8</v>
      </c>
      <c r="M42" s="139">
        <f t="shared" si="6"/>
        <v>0</v>
      </c>
      <c r="N42" s="139">
        <f t="shared" si="7"/>
        <v>0</v>
      </c>
    </row>
    <row r="43" spans="1:14" s="128" customFormat="1" ht="10.8" x14ac:dyDescent="0.25">
      <c r="A43" s="140"/>
      <c r="B43" s="141"/>
      <c r="C43" s="141"/>
      <c r="D43" s="141"/>
      <c r="E43" s="141"/>
      <c r="F43" s="141"/>
      <c r="G43" s="141"/>
      <c r="H43" s="141"/>
      <c r="I43" s="141"/>
      <c r="J43" s="142" t="s">
        <v>229</v>
      </c>
      <c r="K43" s="143">
        <f>SUM(K32:K42)</f>
        <v>883.2</v>
      </c>
      <c r="L43" s="143"/>
      <c r="M43" s="143"/>
      <c r="N43" s="143">
        <f>SUM(N32:N42)</f>
        <v>5875.2</v>
      </c>
    </row>
    <row r="44" spans="1:14" s="144" customFormat="1" ht="10.8" x14ac:dyDescent="0.25"/>
    <row r="45" spans="1:14" s="144" customFormat="1" ht="10.8" x14ac:dyDescent="0.25"/>
    <row r="46" spans="1:14" s="144" customFormat="1" ht="10.8" x14ac:dyDescent="0.25"/>
    <row r="48" spans="1:14" ht="23.25" customHeight="1" x14ac:dyDescent="0.2">
      <c r="A48" s="433" t="s">
        <v>249</v>
      </c>
      <c r="B48" s="434"/>
    </row>
    <row r="49" spans="1:7" ht="22.5" customHeight="1" x14ac:dyDescent="0.2">
      <c r="A49" s="119" t="s">
        <v>235</v>
      </c>
      <c r="B49" s="145">
        <f>K43</f>
        <v>883.2</v>
      </c>
    </row>
    <row r="50" spans="1:7" ht="27.75" customHeight="1" x14ac:dyDescent="0.2">
      <c r="A50" s="146" t="s">
        <v>250</v>
      </c>
      <c r="B50" s="145">
        <f>+N43</f>
        <v>5875.2</v>
      </c>
    </row>
    <row r="54" spans="1:7" ht="10.8" thickBot="1" x14ac:dyDescent="0.25"/>
    <row r="55" spans="1:7" ht="41.25" customHeight="1" x14ac:dyDescent="0.2">
      <c r="A55" s="436" t="s">
        <v>266</v>
      </c>
      <c r="B55" s="437"/>
      <c r="G55" s="212"/>
    </row>
    <row r="56" spans="1:7" ht="14.4" x14ac:dyDescent="0.3">
      <c r="A56" s="2"/>
      <c r="B56" s="158" t="s">
        <v>168</v>
      </c>
      <c r="G56" s="212"/>
    </row>
    <row r="57" spans="1:7" ht="20.399999999999999" x14ac:dyDescent="0.2">
      <c r="A57" s="159" t="s">
        <v>101</v>
      </c>
      <c r="B57" s="160">
        <f>+'1. Horas requeridas PAAI'!I53</f>
        <v>8404</v>
      </c>
      <c r="G57" s="212"/>
    </row>
    <row r="58" spans="1:7" ht="20.399999999999999" x14ac:dyDescent="0.2">
      <c r="A58" s="159" t="s">
        <v>183</v>
      </c>
      <c r="B58" s="161">
        <f>+B50</f>
        <v>5875.2</v>
      </c>
      <c r="G58" s="212"/>
    </row>
    <row r="59" spans="1:7" x14ac:dyDescent="0.2">
      <c r="A59" s="159" t="s">
        <v>268</v>
      </c>
      <c r="B59" s="161">
        <f>+B58-B57</f>
        <v>-2528.8000000000002</v>
      </c>
      <c r="G59" s="212"/>
    </row>
    <row r="60" spans="1:7" ht="36.75" customHeight="1" thickBot="1" x14ac:dyDescent="0.3">
      <c r="A60" s="162" t="s">
        <v>267</v>
      </c>
      <c r="B60" s="163" t="str">
        <f>IF(B58&gt;B57,"NO PRESENTA DÉFICIT","PRESENTA DÉFICIT")</f>
        <v>PRESENTA DÉFICIT</v>
      </c>
    </row>
    <row r="61" spans="1:7" ht="14.4" x14ac:dyDescent="0.3">
      <c r="A61"/>
      <c r="B61"/>
    </row>
    <row r="62" spans="1:7" x14ac:dyDescent="0.2">
      <c r="A62" s="240" t="s">
        <v>354</v>
      </c>
      <c r="B62" s="111" t="e">
        <f>+B59/N32</f>
        <v>#DIV/0!</v>
      </c>
    </row>
  </sheetData>
  <mergeCells count="19">
    <mergeCell ref="A55:B55"/>
    <mergeCell ref="A4:H4"/>
    <mergeCell ref="A27:O27"/>
    <mergeCell ref="A48:B48"/>
    <mergeCell ref="J28:J29"/>
    <mergeCell ref="K28:K29"/>
    <mergeCell ref="L28:L29"/>
    <mergeCell ref="M28:M29"/>
    <mergeCell ref="N28:N29"/>
    <mergeCell ref="F29:G29"/>
    <mergeCell ref="H29:I29"/>
    <mergeCell ref="A28:A29"/>
    <mergeCell ref="B28:B29"/>
    <mergeCell ref="C28:C29"/>
    <mergeCell ref="D28:D29"/>
    <mergeCell ref="E28:E29"/>
    <mergeCell ref="B1:G1"/>
    <mergeCell ref="A20:B20"/>
    <mergeCell ref="A3:H3"/>
  </mergeCells>
  <dataValidations count="8">
    <dataValidation allowBlank="1" showInputMessage="1" showErrorMessage="1" prompt="Registre el numero de auditores de la OCI, discrimado por tipo de vinculacion ej Carrera Administrativa, Provisional o Contratista" sqref="B30" xr:uid="{00000000-0002-0000-0800-000000000000}"/>
    <dataValidation allowBlank="1" showInputMessage="1" showErrorMessage="1" prompt="Registre el tipo de vinculacion por auditor disponible en el equipo: Carrera Administrativa, Provisional,  Contratista  u otro." sqref="A30" xr:uid="{00000000-0002-0000-0800-000001000000}"/>
    <dataValidation allowBlank="1" showInputMessage="1" showErrorMessage="1" prompt="En caso de contar con auditores con permiso sindical registrelo de manera independiente, para efectuar el calculo respectivo" sqref="D30" xr:uid="{00000000-0002-0000-0800-000002000000}"/>
    <dataValidation allowBlank="1" showInputMessage="1" showErrorMessage="1" prompt="Registre en la celda inferior (amarilla) el % estimado a actividades administrativas y/o atencion a entes de control" sqref="F30" xr:uid="{00000000-0002-0000-0800-000003000000}"/>
    <dataValidation allowBlank="1" showInputMessage="1" showErrorMessage="1" prompt="Registre en celda inferior (amarilla) &quot; el % estimado a reuniones y/o capacitaciones" sqref="G30" xr:uid="{00000000-0002-0000-0800-000004000000}"/>
    <dataValidation allowBlank="1" showInputMessage="1" showErrorMessage="1" prompt="Registre en la en la celda inferior (amarilla) el % estimado por incapacidades y permisos" sqref="H30" xr:uid="{00000000-0002-0000-0800-000005000000}"/>
    <dataValidation allowBlank="1" showInputMessage="1" showErrorMessage="1" prompt="Registre los 15 dias habiles correspondientes de los auditores con derecho a disfrute a vacaciones" sqref="I30" xr:uid="{00000000-0002-0000-0800-000006000000}"/>
    <dataValidation allowBlank="1" showInputMessage="1" showErrorMessage="1" prompt="Registre el numero de horas laborables por tipo de vinculacion" sqref="L30" xr:uid="{00000000-0002-0000-0800-000007000000}"/>
  </dataValidations>
  <hyperlinks>
    <hyperlink ref="A25" r:id="rId1" xr:uid="{00000000-0004-0000-0800-00000000000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21</vt:i4>
      </vt:variant>
    </vt:vector>
  </HeadingPairs>
  <TitlesOfParts>
    <vt:vector size="34" baseType="lpstr">
      <vt:lpstr>MENU CAJA DE HERRAMIENTAS</vt:lpstr>
      <vt:lpstr>GLOSARIO</vt:lpstr>
      <vt:lpstr>CONOCIMIENTO ENT</vt:lpstr>
      <vt:lpstr>MIPPA 1</vt:lpstr>
      <vt:lpstr>PRIORIZACIÓN</vt:lpstr>
      <vt:lpstr>MIPPA 1.1</vt:lpstr>
      <vt:lpstr>ANALISIS OCI</vt:lpstr>
      <vt:lpstr>MET CALCULO RECURSOS</vt:lpstr>
      <vt:lpstr>2. Días -horas hábiles x vig</vt:lpstr>
      <vt:lpstr>1. Horas requeridas PAAI</vt:lpstr>
      <vt:lpstr>PAA 2025</vt:lpstr>
      <vt:lpstr>MIPPA 2</vt:lpstr>
      <vt:lpstr>PAA OCI  </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2025'!Área_de_impresión</vt:lpstr>
      <vt:lpstr>'PAA OCI  '!Área_de_impresión</vt:lpstr>
      <vt:lpstr>DOCUMENTO_RELACIONADO</vt:lpstr>
      <vt:lpstr>'PAA 2025'!Títulos_a_imprimir</vt:lpstr>
      <vt:lpstr>'PAA OCI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Lida Cubillos</cp:lastModifiedBy>
  <dcterms:created xsi:type="dcterms:W3CDTF">2019-03-03T03:38:53Z</dcterms:created>
  <dcterms:modified xsi:type="dcterms:W3CDTF">2025-10-06T02:39:10Z</dcterms:modified>
</cp:coreProperties>
</file>