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601"/>
  <workbookPr/>
  <mc:AlternateContent xmlns:mc="http://schemas.openxmlformats.org/markup-compatibility/2006">
    <mc:Choice Requires="x15">
      <x15ac:absPath xmlns:x15ac="http://schemas.microsoft.com/office/spreadsheetml/2010/11/ac" url="https://d.docs.live.net/41d0682e6af12ced/Documentos/Documents/Idartes contrato/Riesgos Idartes/"/>
    </mc:Choice>
  </mc:AlternateContent>
  <xr:revisionPtr revIDLastSave="0" documentId="8_{1B4997F9-CA67-4201-97EC-BC2A37A953CC}" xr6:coauthVersionLast="43" xr6:coauthVersionMax="43" xr10:uidLastSave="{00000000-0000-0000-0000-000000000000}"/>
  <bookViews>
    <workbookView xWindow="-108" yWindow="-108" windowWidth="23256" windowHeight="12456" xr2:uid="{00000000-000D-0000-FFFF-FFFF00000000}"/>
  </bookViews>
  <sheets>
    <sheet name="Matriz admin Riesgo" sheetId="1" r:id="rId1"/>
    <sheet name="Mapa calor-Tablas de referencia" sheetId="4" r:id="rId2"/>
    <sheet name="Control Cambio" sheetId="5" r:id="rId3"/>
    <sheet name="Tablas" sheetId="3" state="hidden" r:id="rId4"/>
  </sheets>
  <externalReferences>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s>
  <definedNames>
    <definedName name="_xlnm.Print_Area" localSheetId="0">'Matriz admin Riesgo'!$A$1:$AT$119</definedName>
    <definedName name="_xlnm.Print_Titles" localSheetId="0">'Matriz admin Riesgo'!$1:$7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Z118" i="1" l="1"/>
  <c r="Z117" i="1"/>
  <c r="Z116" i="1"/>
  <c r="Z115" i="1"/>
  <c r="Z114" i="1"/>
  <c r="Z113" i="1"/>
  <c r="Z112" i="1"/>
  <c r="Z111" i="1"/>
  <c r="Z110" i="1"/>
  <c r="AE115" i="1"/>
  <c r="Q115" i="1"/>
  <c r="AH115" i="1" s="1"/>
  <c r="P115" i="1"/>
  <c r="AG115" i="1" s="1"/>
  <c r="N115" i="1"/>
  <c r="M115" i="1"/>
  <c r="Y114" i="1"/>
  <c r="Y113" i="1"/>
  <c r="AD113" i="1" s="1"/>
  <c r="Q113" i="1"/>
  <c r="AH113" i="1" s="1"/>
  <c r="P113" i="1"/>
  <c r="R113" i="1" s="1"/>
  <c r="S113" i="1" s="1"/>
  <c r="AJ113" i="1" s="1"/>
  <c r="R115" i="1" l="1"/>
  <c r="S115" i="1" s="1"/>
  <c r="AI115" i="1"/>
  <c r="AJ115" i="1" s="1"/>
  <c r="AL115" i="1" s="1"/>
  <c r="AD114" i="1"/>
  <c r="AD115" i="1" s="1"/>
  <c r="AF115" i="1" s="1"/>
  <c r="AE113" i="1"/>
  <c r="AF113" i="1"/>
  <c r="AG113" i="1"/>
  <c r="Q118" i="1"/>
  <c r="P118" i="1"/>
  <c r="R118" i="1" s="1"/>
  <c r="S118" i="1" s="1"/>
  <c r="Q116" i="1"/>
  <c r="P116" i="1"/>
  <c r="R116" i="1" s="1"/>
  <c r="S116" i="1" s="1"/>
  <c r="AI113" i="1" l="1"/>
  <c r="M19" i="1"/>
  <c r="N19" i="1"/>
  <c r="P19" i="1"/>
  <c r="Q19" i="1"/>
  <c r="AH19" i="1" s="1"/>
  <c r="Y19" i="1"/>
  <c r="Z19" i="1" s="1"/>
  <c r="R19" i="1" l="1"/>
  <c r="S19" i="1" s="1"/>
  <c r="AD19" i="1"/>
  <c r="AE19" i="1" s="1"/>
  <c r="AG19" i="1"/>
  <c r="M15" i="1"/>
  <c r="N15" i="1"/>
  <c r="P15" i="1"/>
  <c r="AG15" i="1" s="1"/>
  <c r="Q15" i="1"/>
  <c r="AH15" i="1" s="1"/>
  <c r="AI19" i="1" l="1"/>
  <c r="AJ19" i="1" s="1"/>
  <c r="AL19" i="1" s="1"/>
  <c r="AF19" i="1"/>
  <c r="R15" i="1"/>
  <c r="S15" i="1" s="1"/>
  <c r="Y13" i="1"/>
  <c r="Z13" i="1" s="1"/>
  <c r="Q13" i="1"/>
  <c r="AH13" i="1" s="1"/>
  <c r="P13" i="1"/>
  <c r="AG13" i="1" s="1"/>
  <c r="N13" i="1"/>
  <c r="M13" i="1"/>
  <c r="R13" i="1" l="1"/>
  <c r="S13" i="1" s="1"/>
  <c r="AD13" i="1"/>
  <c r="AF13" i="1" s="1"/>
  <c r="AE13" i="1" l="1"/>
  <c r="AI13" i="1" s="1"/>
  <c r="AJ13" i="1" s="1"/>
  <c r="AL13" i="1" s="1"/>
  <c r="Y119" i="1" l="1"/>
  <c r="Y118" i="1"/>
  <c r="AH118" i="1"/>
  <c r="AG118" i="1"/>
  <c r="Y117" i="1"/>
  <c r="Y116" i="1"/>
  <c r="AD116" i="1" s="1"/>
  <c r="AH116" i="1"/>
  <c r="AG116" i="1"/>
  <c r="AJ116" i="1"/>
  <c r="AJ118" i="1" l="1"/>
  <c r="AD118" i="1"/>
  <c r="AE118" i="1" s="1"/>
  <c r="AL118" i="1" s="1"/>
  <c r="AD117" i="1"/>
  <c r="AE116" i="1"/>
  <c r="AI116" i="1" s="1"/>
  <c r="AF116" i="1"/>
  <c r="AF118" i="1" l="1"/>
  <c r="AE112" i="1"/>
  <c r="Q112" i="1"/>
  <c r="AH112" i="1" s="1"/>
  <c r="P112" i="1"/>
  <c r="AG112" i="1" s="1"/>
  <c r="N112" i="1"/>
  <c r="M112" i="1"/>
  <c r="Q110" i="1"/>
  <c r="AH110" i="1" s="1"/>
  <c r="P110" i="1"/>
  <c r="AG110" i="1" s="1"/>
  <c r="N110" i="1"/>
  <c r="M110" i="1"/>
  <c r="R112" i="1" l="1"/>
  <c r="S112" i="1" s="1"/>
  <c r="R110" i="1"/>
  <c r="S110" i="1" s="1"/>
  <c r="AI112" i="1"/>
  <c r="AJ112" i="1" s="1"/>
  <c r="AL112" i="1" s="1"/>
  <c r="Y109" i="1" l="1"/>
  <c r="Z109" i="1" s="1"/>
  <c r="Q109" i="1"/>
  <c r="AH109" i="1" s="1"/>
  <c r="P109" i="1"/>
  <c r="AG109" i="1" s="1"/>
  <c r="N109" i="1"/>
  <c r="M109" i="1"/>
  <c r="Y108" i="1"/>
  <c r="Z108" i="1" s="1"/>
  <c r="Y107" i="1"/>
  <c r="Z107" i="1" s="1"/>
  <c r="Q107" i="1"/>
  <c r="AH107" i="1" s="1"/>
  <c r="P107" i="1"/>
  <c r="AG107" i="1" s="1"/>
  <c r="N107" i="1"/>
  <c r="M107" i="1"/>
  <c r="AD107" i="1" l="1"/>
  <c r="AD108" i="1" s="1"/>
  <c r="AE107" i="1" s="1"/>
  <c r="AI107" i="1" s="1"/>
  <c r="AJ107" i="1" s="1"/>
  <c r="AL107" i="1" s="1"/>
  <c r="R107" i="1"/>
  <c r="S107" i="1" s="1"/>
  <c r="R109" i="1"/>
  <c r="S109" i="1" s="1"/>
  <c r="AD109" i="1"/>
  <c r="AD110" i="1" s="1"/>
  <c r="AF107" i="1" l="1"/>
  <c r="AF110" i="1"/>
  <c r="AD111" i="1"/>
  <c r="AE109" i="1"/>
  <c r="AI109" i="1" s="1"/>
  <c r="AJ109" i="1" s="1"/>
  <c r="AL109" i="1" s="1"/>
  <c r="AF109" i="1"/>
  <c r="Y106" i="1"/>
  <c r="AE105" i="1"/>
  <c r="Y105" i="1"/>
  <c r="Q105" i="1"/>
  <c r="AH105" i="1" s="1"/>
  <c r="P105" i="1"/>
  <c r="AG105" i="1" s="1"/>
  <c r="N105" i="1"/>
  <c r="M105" i="1"/>
  <c r="Y104" i="1"/>
  <c r="Z104" i="1" s="1"/>
  <c r="Y103" i="1"/>
  <c r="Z103" i="1" s="1"/>
  <c r="Q103" i="1"/>
  <c r="AH103" i="1" s="1"/>
  <c r="P103" i="1"/>
  <c r="AG103" i="1" s="1"/>
  <c r="N103" i="1"/>
  <c r="M103" i="1"/>
  <c r="R103" i="1" l="1"/>
  <c r="S103" i="1" s="1"/>
  <c r="AE110" i="1"/>
  <c r="AI110" i="1" s="1"/>
  <c r="AJ110" i="1" s="1"/>
  <c r="AL110" i="1" s="1"/>
  <c r="AD112" i="1"/>
  <c r="AF112" i="1" s="1"/>
  <c r="AD103" i="1"/>
  <c r="AD104" i="1" s="1"/>
  <c r="AE103" i="1" s="1"/>
  <c r="AI103" i="1" s="1"/>
  <c r="AJ103" i="1" s="1"/>
  <c r="AL103" i="1" s="1"/>
  <c r="R105" i="1"/>
  <c r="S105" i="1" s="1"/>
  <c r="AD105" i="1"/>
  <c r="AF105" i="1" s="1"/>
  <c r="AI105" i="1"/>
  <c r="AJ105" i="1" s="1"/>
  <c r="AL105" i="1" s="1"/>
  <c r="AF103" i="1" l="1"/>
  <c r="P99" i="1" l="1"/>
  <c r="AG99" i="1" s="1"/>
  <c r="Y102" i="1"/>
  <c r="Z102" i="1" s="1"/>
  <c r="Y101" i="1"/>
  <c r="Z101" i="1" s="1"/>
  <c r="Q101" i="1"/>
  <c r="AH101" i="1" s="1"/>
  <c r="P101" i="1"/>
  <c r="AG101" i="1" s="1"/>
  <c r="N101" i="1"/>
  <c r="M101" i="1"/>
  <c r="Y100" i="1"/>
  <c r="Z100" i="1" s="1"/>
  <c r="Y99" i="1"/>
  <c r="Z99" i="1" s="1"/>
  <c r="Q99" i="1"/>
  <c r="AH99" i="1" s="1"/>
  <c r="N99" i="1"/>
  <c r="M99" i="1"/>
  <c r="AE97" i="1"/>
  <c r="Y97" i="1"/>
  <c r="Q97" i="1"/>
  <c r="AH97" i="1" s="1"/>
  <c r="P97" i="1"/>
  <c r="AG97" i="1" s="1"/>
  <c r="N97" i="1"/>
  <c r="M97" i="1"/>
  <c r="Y96" i="1"/>
  <c r="Z96" i="1" s="1"/>
  <c r="Y95" i="1"/>
  <c r="Z95" i="1" s="1"/>
  <c r="Q95" i="1"/>
  <c r="AH95" i="1" s="1"/>
  <c r="P95" i="1"/>
  <c r="AG95" i="1" s="1"/>
  <c r="N95" i="1"/>
  <c r="M95" i="1"/>
  <c r="AD95" i="1" l="1"/>
  <c r="AD96" i="1" s="1"/>
  <c r="AE95" i="1" s="1"/>
  <c r="AI95" i="1" s="1"/>
  <c r="AJ95" i="1" s="1"/>
  <c r="AL95" i="1" s="1"/>
  <c r="R95" i="1"/>
  <c r="S95" i="1" s="1"/>
  <c r="AD99" i="1"/>
  <c r="AD100" i="1" s="1"/>
  <c r="AE99" i="1" s="1"/>
  <c r="AI99" i="1" s="1"/>
  <c r="AJ99" i="1" s="1"/>
  <c r="AL99" i="1" s="1"/>
  <c r="R101" i="1"/>
  <c r="S101" i="1" s="1"/>
  <c r="R97" i="1"/>
  <c r="S97" i="1" s="1"/>
  <c r="AD101" i="1"/>
  <c r="AF101" i="1" s="1"/>
  <c r="R99" i="1"/>
  <c r="S99" i="1" s="1"/>
  <c r="AD97" i="1"/>
  <c r="AF97" i="1" s="1"/>
  <c r="AI97" i="1"/>
  <c r="AJ97" i="1" s="1"/>
  <c r="AL97" i="1" s="1"/>
  <c r="AF95" i="1" l="1"/>
  <c r="AD102" i="1"/>
  <c r="AE101" i="1" s="1"/>
  <c r="AI101" i="1" s="1"/>
  <c r="AJ101" i="1" s="1"/>
  <c r="AL101" i="1" s="1"/>
  <c r="AF99" i="1"/>
  <c r="Y94" i="1"/>
  <c r="Z94" i="1" s="1"/>
  <c r="Q94" i="1"/>
  <c r="AH94" i="1" s="1"/>
  <c r="P94" i="1"/>
  <c r="AG94" i="1" s="1"/>
  <c r="N94" i="1"/>
  <c r="M94" i="1"/>
  <c r="Y93" i="1"/>
  <c r="Z93" i="1" s="1"/>
  <c r="Y92" i="1"/>
  <c r="Z92" i="1" s="1"/>
  <c r="Q92" i="1"/>
  <c r="AH92" i="1" s="1"/>
  <c r="P92" i="1"/>
  <c r="AG92" i="1" s="1"/>
  <c r="N92" i="1"/>
  <c r="M92" i="1"/>
  <c r="Y91" i="1"/>
  <c r="Z91" i="1" s="1"/>
  <c r="Y90" i="1"/>
  <c r="Z90" i="1" s="1"/>
  <c r="Q90" i="1"/>
  <c r="AH90" i="1" s="1"/>
  <c r="P90" i="1"/>
  <c r="AG90" i="1" s="1"/>
  <c r="N90" i="1"/>
  <c r="M90" i="1"/>
  <c r="Y89" i="1"/>
  <c r="Z89" i="1" s="1"/>
  <c r="Q89" i="1"/>
  <c r="AH89" i="1" s="1"/>
  <c r="P89" i="1"/>
  <c r="AG89" i="1" s="1"/>
  <c r="N89" i="1"/>
  <c r="M89" i="1"/>
  <c r="Y88" i="1"/>
  <c r="Z88" i="1" s="1"/>
  <c r="Y87" i="1"/>
  <c r="Z87" i="1" s="1"/>
  <c r="Q87" i="1"/>
  <c r="AH87" i="1" s="1"/>
  <c r="P87" i="1"/>
  <c r="AG87" i="1" s="1"/>
  <c r="N87" i="1"/>
  <c r="M87" i="1"/>
  <c r="Y86" i="1"/>
  <c r="Z86" i="1" s="1"/>
  <c r="Q86" i="1"/>
  <c r="AH86" i="1" s="1"/>
  <c r="P86" i="1"/>
  <c r="AG86" i="1" s="1"/>
  <c r="N86" i="1"/>
  <c r="M86" i="1"/>
  <c r="AE84" i="1"/>
  <c r="Y84" i="1"/>
  <c r="Z84" i="1" s="1"/>
  <c r="Q84" i="1"/>
  <c r="AH84" i="1" s="1"/>
  <c r="P84" i="1"/>
  <c r="AG84" i="1" s="1"/>
  <c r="N84" i="1"/>
  <c r="M84" i="1"/>
  <c r="R87" i="1" l="1"/>
  <c r="S87" i="1" s="1"/>
  <c r="R89" i="1"/>
  <c r="S89" i="1" s="1"/>
  <c r="R84" i="1"/>
  <c r="S84" i="1" s="1"/>
  <c r="AD84" i="1"/>
  <c r="AF84" i="1" s="1"/>
  <c r="R90" i="1"/>
  <c r="S90" i="1" s="1"/>
  <c r="AD94" i="1"/>
  <c r="AE94" i="1" s="1"/>
  <c r="AI94" i="1" s="1"/>
  <c r="AJ94" i="1" s="1"/>
  <c r="AL94" i="1" s="1"/>
  <c r="AI84" i="1"/>
  <c r="AJ84" i="1" s="1"/>
  <c r="AL84" i="1" s="1"/>
  <c r="AD87" i="1"/>
  <c r="AF87" i="1" s="1"/>
  <c r="R92" i="1"/>
  <c r="S92" i="1" s="1"/>
  <c r="R94" i="1"/>
  <c r="S94" i="1" s="1"/>
  <c r="R86" i="1"/>
  <c r="S86" i="1" s="1"/>
  <c r="AD86" i="1"/>
  <c r="AF86" i="1" s="1"/>
  <c r="AD92" i="1"/>
  <c r="AD93" i="1" s="1"/>
  <c r="AE92" i="1" s="1"/>
  <c r="AI92" i="1" s="1"/>
  <c r="AJ92" i="1" s="1"/>
  <c r="AL92" i="1" s="1"/>
  <c r="AD90" i="1"/>
  <c r="AD89" i="1"/>
  <c r="AD88" i="1" l="1"/>
  <c r="AE87" i="1" s="1"/>
  <c r="AI87" i="1" s="1"/>
  <c r="AJ87" i="1" s="1"/>
  <c r="AL87" i="1" s="1"/>
  <c r="AF94" i="1"/>
  <c r="AE86" i="1"/>
  <c r="AI86" i="1" s="1"/>
  <c r="AJ86" i="1" s="1"/>
  <c r="AL86" i="1" s="1"/>
  <c r="AF92" i="1"/>
  <c r="AD91" i="1"/>
  <c r="AE90" i="1" s="1"/>
  <c r="AI90" i="1" s="1"/>
  <c r="AJ90" i="1" s="1"/>
  <c r="AL90" i="1" s="1"/>
  <c r="AF90" i="1"/>
  <c r="AF89" i="1"/>
  <c r="AE89" i="1"/>
  <c r="AI89" i="1" s="1"/>
  <c r="AJ89" i="1" s="1"/>
  <c r="AL89" i="1" s="1"/>
  <c r="Y83" i="1" l="1"/>
  <c r="Z83" i="1" s="1"/>
  <c r="Y82" i="1"/>
  <c r="Z82" i="1" s="1"/>
  <c r="Q83" i="1"/>
  <c r="AH83" i="1" s="1"/>
  <c r="P83" i="1"/>
  <c r="AG83" i="1" s="1"/>
  <c r="N83" i="1"/>
  <c r="M83" i="1"/>
  <c r="Q82" i="1"/>
  <c r="AH82" i="1" s="1"/>
  <c r="P82" i="1"/>
  <c r="N82" i="1"/>
  <c r="M82" i="1"/>
  <c r="R82" i="1" l="1"/>
  <c r="S82" i="1" s="1"/>
  <c r="AD82" i="1"/>
  <c r="AF82" i="1" s="1"/>
  <c r="R83" i="1"/>
  <c r="S83" i="1" s="1"/>
  <c r="AG82" i="1"/>
  <c r="AD83" i="1"/>
  <c r="AF83" i="1" s="1"/>
  <c r="AE82" i="1"/>
  <c r="AI82" i="1" l="1"/>
  <c r="AJ82" i="1" s="1"/>
  <c r="AL82" i="1" s="1"/>
  <c r="AE83" i="1"/>
  <c r="AI83" i="1" s="1"/>
  <c r="AJ83" i="1" s="1"/>
  <c r="AL83" i="1" s="1"/>
  <c r="Q76" i="1" l="1"/>
  <c r="AH76" i="1" s="1"/>
  <c r="Q74" i="1"/>
  <c r="AH74" i="1" s="1"/>
  <c r="Q71" i="1"/>
  <c r="AH71" i="1" s="1"/>
  <c r="Q69" i="1"/>
  <c r="AH69" i="1" s="1"/>
  <c r="Q66" i="1"/>
  <c r="AH66" i="1" s="1"/>
  <c r="P76" i="1"/>
  <c r="AG76" i="1" s="1"/>
  <c r="P74" i="1"/>
  <c r="AG74" i="1" s="1"/>
  <c r="P71" i="1"/>
  <c r="AG71" i="1" s="1"/>
  <c r="P69" i="1"/>
  <c r="AG69" i="1" s="1"/>
  <c r="P66" i="1"/>
  <c r="AG66" i="1" s="1"/>
  <c r="Y80" i="1"/>
  <c r="Z80" i="1" s="1"/>
  <c r="Y79" i="1"/>
  <c r="Z79" i="1" s="1"/>
  <c r="Y78" i="1"/>
  <c r="Z78" i="1" s="1"/>
  <c r="Y77" i="1"/>
  <c r="Z77" i="1" s="1"/>
  <c r="Y76" i="1"/>
  <c r="Z76" i="1" s="1"/>
  <c r="N76" i="1"/>
  <c r="M76" i="1"/>
  <c r="Y74" i="1"/>
  <c r="Z74" i="1" s="1"/>
  <c r="N74" i="1"/>
  <c r="M74" i="1"/>
  <c r="Y72" i="1"/>
  <c r="Z72" i="1" s="1"/>
  <c r="Y71" i="1"/>
  <c r="Z71" i="1" s="1"/>
  <c r="N71" i="1"/>
  <c r="M71" i="1"/>
  <c r="Y70" i="1"/>
  <c r="Z70" i="1" s="1"/>
  <c r="Y69" i="1"/>
  <c r="Z69" i="1" s="1"/>
  <c r="N69" i="1"/>
  <c r="M69" i="1"/>
  <c r="Y67" i="1"/>
  <c r="Z67" i="1" s="1"/>
  <c r="Y66" i="1"/>
  <c r="Z66" i="1" s="1"/>
  <c r="N66" i="1"/>
  <c r="M66" i="1"/>
  <c r="R66" i="1" l="1"/>
  <c r="S66" i="1" s="1"/>
  <c r="AD69" i="1"/>
  <c r="AD70" i="1" s="1"/>
  <c r="AE69" i="1" s="1"/>
  <c r="AI69" i="1" s="1"/>
  <c r="AJ69" i="1" s="1"/>
  <c r="AL69" i="1" s="1"/>
  <c r="AD66" i="1"/>
  <c r="AF66" i="1" s="1"/>
  <c r="R76" i="1"/>
  <c r="S76" i="1" s="1"/>
  <c r="R74" i="1"/>
  <c r="S74" i="1" s="1"/>
  <c r="R71" i="1"/>
  <c r="S71" i="1" s="1"/>
  <c r="R69" i="1"/>
  <c r="S69" i="1" s="1"/>
  <c r="AD71" i="1"/>
  <c r="AD74" i="1"/>
  <c r="AD76" i="1"/>
  <c r="AD77" i="1" s="1"/>
  <c r="AD78" i="1" s="1"/>
  <c r="AD79" i="1" s="1"/>
  <c r="AD67" i="1"/>
  <c r="AE66" i="1" s="1"/>
  <c r="AI66" i="1" s="1"/>
  <c r="AJ66" i="1" s="1"/>
  <c r="AL66" i="1" s="1"/>
  <c r="AF69" i="1"/>
  <c r="AD80" i="1" l="1"/>
  <c r="AE76" i="1" s="1"/>
  <c r="AI76" i="1" s="1"/>
  <c r="AJ76" i="1" s="1"/>
  <c r="AL76" i="1" s="1"/>
  <c r="AF76" i="1"/>
  <c r="AE74" i="1"/>
  <c r="AI74" i="1" s="1"/>
  <c r="AJ74" i="1" s="1"/>
  <c r="AL74" i="1" s="1"/>
  <c r="AF74" i="1"/>
  <c r="AD72" i="1"/>
  <c r="AE71" i="1" s="1"/>
  <c r="AI71" i="1" s="1"/>
  <c r="AJ71" i="1" s="1"/>
  <c r="AL71" i="1" s="1"/>
  <c r="AF71" i="1"/>
  <c r="Y64" i="1" l="1"/>
  <c r="Z64" i="1" s="1"/>
  <c r="Q64" i="1"/>
  <c r="AH64" i="1" s="1"/>
  <c r="P64" i="1"/>
  <c r="AG64" i="1" s="1"/>
  <c r="N64" i="1"/>
  <c r="M64" i="1"/>
  <c r="Y62" i="1"/>
  <c r="AE61" i="1"/>
  <c r="Y61" i="1"/>
  <c r="Z61" i="1" s="1"/>
  <c r="Q61" i="1"/>
  <c r="AH61" i="1" s="1"/>
  <c r="P61" i="1"/>
  <c r="AG61" i="1" s="1"/>
  <c r="N61" i="1"/>
  <c r="M61" i="1"/>
  <c r="Y59" i="1"/>
  <c r="Z59" i="1" s="1"/>
  <c r="Y58" i="1"/>
  <c r="Z58" i="1" s="1"/>
  <c r="Q58" i="1"/>
  <c r="AH58" i="1" s="1"/>
  <c r="P58" i="1"/>
  <c r="AG58" i="1" s="1"/>
  <c r="N58" i="1"/>
  <c r="M58" i="1"/>
  <c r="Y56" i="1"/>
  <c r="Z56" i="1" s="1"/>
  <c r="Y55" i="1"/>
  <c r="Z55" i="1" s="1"/>
  <c r="Y54" i="1"/>
  <c r="Z54" i="1" s="1"/>
  <c r="Q54" i="1"/>
  <c r="AH54" i="1" s="1"/>
  <c r="P54" i="1"/>
  <c r="AG54" i="1" s="1"/>
  <c r="N54" i="1"/>
  <c r="M54" i="1"/>
  <c r="AD54" i="1" l="1"/>
  <c r="AD55" i="1" s="1"/>
  <c r="AD56" i="1" s="1"/>
  <c r="AF54" i="1" s="1"/>
  <c r="R61" i="1"/>
  <c r="S61" i="1" s="1"/>
  <c r="AD64" i="1"/>
  <c r="AF64" i="1" s="1"/>
  <c r="R54" i="1"/>
  <c r="S54" i="1" s="1"/>
  <c r="AD61" i="1"/>
  <c r="AF61" i="1" s="1"/>
  <c r="R64" i="1"/>
  <c r="S64" i="1" s="1"/>
  <c r="R58" i="1"/>
  <c r="S58" i="1" s="1"/>
  <c r="AD58" i="1"/>
  <c r="AD59" i="1" s="1"/>
  <c r="AE58" i="1" s="1"/>
  <c r="AI58" i="1" s="1"/>
  <c r="AJ58" i="1" s="1"/>
  <c r="AL58" i="1" s="1"/>
  <c r="AI61" i="1"/>
  <c r="AJ61" i="1" s="1"/>
  <c r="AL61" i="1" s="1"/>
  <c r="AE64" i="1" l="1"/>
  <c r="AI64" i="1" s="1"/>
  <c r="AJ64" i="1" s="1"/>
  <c r="AL64" i="1" s="1"/>
  <c r="AE54" i="1"/>
  <c r="AI54" i="1" s="1"/>
  <c r="AJ54" i="1" s="1"/>
  <c r="AL54" i="1" s="1"/>
  <c r="AF58" i="1"/>
  <c r="Y53" i="1"/>
  <c r="Z53" i="1" s="1"/>
  <c r="AD53" i="1" s="1"/>
  <c r="Y52" i="1"/>
  <c r="Z52" i="1" s="1"/>
  <c r="AD52" i="1" s="1"/>
  <c r="Q53" i="1"/>
  <c r="AH53" i="1" s="1"/>
  <c r="Q52" i="1"/>
  <c r="AH52" i="1" s="1"/>
  <c r="P53" i="1"/>
  <c r="AG53" i="1" s="1"/>
  <c r="P52" i="1"/>
  <c r="AG52" i="1" s="1"/>
  <c r="P49" i="1"/>
  <c r="AG49" i="1" s="1"/>
  <c r="M49" i="1"/>
  <c r="M53" i="1"/>
  <c r="M52" i="1"/>
  <c r="AD50" i="1"/>
  <c r="AD51" i="1" s="1"/>
  <c r="Q49" i="1"/>
  <c r="AH49" i="1" s="1"/>
  <c r="N49" i="1"/>
  <c r="Y48" i="1"/>
  <c r="Z48" i="1" s="1"/>
  <c r="Y47" i="1"/>
  <c r="Z47" i="1" s="1"/>
  <c r="Q47" i="1"/>
  <c r="AH47" i="1" s="1"/>
  <c r="P47" i="1"/>
  <c r="AG47" i="1" s="1"/>
  <c r="N47" i="1"/>
  <c r="M47" i="1"/>
  <c r="R53" i="1" l="1"/>
  <c r="S53" i="1" s="1"/>
  <c r="R52" i="1"/>
  <c r="S52" i="1" s="1"/>
  <c r="AD47" i="1"/>
  <c r="AE47" i="1" s="1"/>
  <c r="AI47" i="1" s="1"/>
  <c r="AJ47" i="1" s="1"/>
  <c r="AL47" i="1" s="1"/>
  <c r="AE53" i="1"/>
  <c r="AI53" i="1" s="1"/>
  <c r="AJ53" i="1" s="1"/>
  <c r="AL53" i="1" s="1"/>
  <c r="AF53" i="1"/>
  <c r="AE52" i="1"/>
  <c r="AI52" i="1" s="1"/>
  <c r="AJ52" i="1" s="1"/>
  <c r="AL52" i="1" s="1"/>
  <c r="AF52" i="1"/>
  <c r="AE49" i="1"/>
  <c r="AI49" i="1" s="1"/>
  <c r="AJ49" i="1" s="1"/>
  <c r="AL49" i="1" s="1"/>
  <c r="AF49" i="1"/>
  <c r="R49" i="1"/>
  <c r="S49" i="1" s="1"/>
  <c r="R47" i="1"/>
  <c r="S47" i="1" s="1"/>
  <c r="AD48" i="1" l="1"/>
  <c r="AF47" i="1" s="1"/>
  <c r="Y45" i="1"/>
  <c r="Z45" i="1" s="1"/>
  <c r="Y44" i="1"/>
  <c r="Z44" i="1" s="1"/>
  <c r="Y40" i="1"/>
  <c r="Z40" i="1" s="1"/>
  <c r="Y38" i="1"/>
  <c r="Z38" i="1" s="1"/>
  <c r="Y37" i="1"/>
  <c r="Z37" i="1" s="1"/>
  <c r="Y35" i="1"/>
  <c r="Y34" i="1"/>
  <c r="Z34" i="1" s="1"/>
  <c r="Y32" i="1"/>
  <c r="Z32" i="1" s="1"/>
  <c r="Q44" i="1"/>
  <c r="AH44" i="1" s="1"/>
  <c r="P44" i="1"/>
  <c r="AG44" i="1" s="1"/>
  <c r="N44" i="1"/>
  <c r="M44" i="1"/>
  <c r="Y42" i="1"/>
  <c r="Q40" i="1"/>
  <c r="AH40" i="1" s="1"/>
  <c r="P40" i="1"/>
  <c r="AG40" i="1" s="1"/>
  <c r="N40" i="1"/>
  <c r="M40" i="1"/>
  <c r="Q37" i="1"/>
  <c r="AH37" i="1" s="1"/>
  <c r="P37" i="1"/>
  <c r="AG37" i="1" s="1"/>
  <c r="N37" i="1"/>
  <c r="M37" i="1"/>
  <c r="Z35" i="1"/>
  <c r="Q34" i="1"/>
  <c r="AH34" i="1" s="1"/>
  <c r="P34" i="1"/>
  <c r="AG34" i="1" s="1"/>
  <c r="N34" i="1"/>
  <c r="M34" i="1"/>
  <c r="Q32" i="1"/>
  <c r="AH32" i="1" s="1"/>
  <c r="P32" i="1"/>
  <c r="AG32" i="1" s="1"/>
  <c r="N32" i="1"/>
  <c r="M32" i="1"/>
  <c r="R44" i="1" l="1"/>
  <c r="S44" i="1" s="1"/>
  <c r="AD32" i="1"/>
  <c r="AE32" i="1" s="1"/>
  <c r="AD37" i="1"/>
  <c r="AF37" i="1" s="1"/>
  <c r="R32" i="1"/>
  <c r="S32" i="1" s="1"/>
  <c r="R34" i="1"/>
  <c r="S34" i="1" s="1"/>
  <c r="R37" i="1"/>
  <c r="S37" i="1" s="1"/>
  <c r="AD44" i="1"/>
  <c r="R40" i="1"/>
  <c r="S40" i="1" s="1"/>
  <c r="AD34" i="1"/>
  <c r="AF34" i="1" s="1"/>
  <c r="AD40" i="1"/>
  <c r="AD45" i="1"/>
  <c r="AF44" i="1"/>
  <c r="AD38" i="1" l="1"/>
  <c r="AE37" i="1" s="1"/>
  <c r="AI37" i="1" s="1"/>
  <c r="AJ37" i="1" s="1"/>
  <c r="AL37" i="1" s="1"/>
  <c r="AD35" i="1"/>
  <c r="AE34" i="1" s="1"/>
  <c r="AI34" i="1" s="1"/>
  <c r="AJ34" i="1" s="1"/>
  <c r="AL34" i="1" s="1"/>
  <c r="AE44" i="1"/>
  <c r="AI44" i="1" s="1"/>
  <c r="AJ44" i="1" s="1"/>
  <c r="AL44" i="1" s="1"/>
  <c r="AF40" i="1"/>
  <c r="AE40" i="1"/>
  <c r="AI40" i="1" s="1"/>
  <c r="AJ40" i="1" s="1"/>
  <c r="AL40" i="1" s="1"/>
  <c r="AI32" i="1"/>
  <c r="AJ32" i="1" s="1"/>
  <c r="AL32" i="1" s="1"/>
  <c r="AF32" i="1"/>
  <c r="Y31" i="1" l="1"/>
  <c r="Z31" i="1" s="1"/>
  <c r="Y30" i="1"/>
  <c r="Z30" i="1" s="1"/>
  <c r="AH30" i="1"/>
  <c r="P30" i="1"/>
  <c r="AG30" i="1" s="1"/>
  <c r="N30" i="1"/>
  <c r="M30" i="1"/>
  <c r="Y29" i="1"/>
  <c r="Z29" i="1" s="1"/>
  <c r="Y28" i="1"/>
  <c r="Z28" i="1" s="1"/>
  <c r="AH28" i="1"/>
  <c r="P28" i="1"/>
  <c r="AG28" i="1" s="1"/>
  <c r="N28" i="1"/>
  <c r="M28" i="1"/>
  <c r="Q26" i="1"/>
  <c r="AH26" i="1" s="1"/>
  <c r="Q24" i="1"/>
  <c r="AH24" i="1" s="1"/>
  <c r="Q23" i="1"/>
  <c r="AH23" i="1" s="1"/>
  <c r="Q21" i="1"/>
  <c r="Q20" i="1"/>
  <c r="AH20" i="1" s="1"/>
  <c r="Y27" i="1"/>
  <c r="Z27" i="1" s="1"/>
  <c r="Y26" i="1"/>
  <c r="Z26" i="1" s="1"/>
  <c r="Y25" i="1"/>
  <c r="Z25" i="1" s="1"/>
  <c r="Y24" i="1"/>
  <c r="Z24" i="1" s="1"/>
  <c r="Y23" i="1"/>
  <c r="Z23" i="1" s="1"/>
  <c r="Y22" i="1"/>
  <c r="Z22" i="1" s="1"/>
  <c r="Y21" i="1"/>
  <c r="Z21" i="1" s="1"/>
  <c r="Y20" i="1"/>
  <c r="Z20" i="1" s="1"/>
  <c r="P26" i="1"/>
  <c r="AG26" i="1" s="1"/>
  <c r="N26" i="1"/>
  <c r="M26" i="1"/>
  <c r="P24" i="1"/>
  <c r="AG24" i="1" s="1"/>
  <c r="N24" i="1"/>
  <c r="M24" i="1"/>
  <c r="P23" i="1"/>
  <c r="AG23" i="1" s="1"/>
  <c r="N23" i="1"/>
  <c r="AD23" i="1" s="1"/>
  <c r="M23" i="1"/>
  <c r="P21" i="1"/>
  <c r="AG21" i="1" s="1"/>
  <c r="N21" i="1"/>
  <c r="AD21" i="1" s="1"/>
  <c r="AD22" i="1" s="1"/>
  <c r="M21" i="1"/>
  <c r="P20" i="1"/>
  <c r="AG20" i="1" s="1"/>
  <c r="N20" i="1"/>
  <c r="M20" i="1"/>
  <c r="Y18" i="1"/>
  <c r="Z18" i="1" s="1"/>
  <c r="Q18" i="1"/>
  <c r="AH18" i="1" s="1"/>
  <c r="P18" i="1"/>
  <c r="AG18" i="1" s="1"/>
  <c r="N18" i="1"/>
  <c r="M18" i="1"/>
  <c r="Y17" i="1"/>
  <c r="Z17" i="1" s="1"/>
  <c r="Q17" i="1"/>
  <c r="AH17" i="1" s="1"/>
  <c r="P17" i="1"/>
  <c r="AG17" i="1" s="1"/>
  <c r="N17" i="1"/>
  <c r="M17" i="1"/>
  <c r="AD20" i="1" l="1"/>
  <c r="AF23" i="1"/>
  <c r="AE23" i="1"/>
  <c r="AI23" i="1" s="1"/>
  <c r="AJ23" i="1" s="1"/>
  <c r="AL23" i="1" s="1"/>
  <c r="AF20" i="1"/>
  <c r="AE20" i="1"/>
  <c r="AI20" i="1" s="1"/>
  <c r="AJ20" i="1" s="1"/>
  <c r="AL20" i="1" s="1"/>
  <c r="AD26" i="1"/>
  <c r="R23" i="1"/>
  <c r="S23" i="1" s="1"/>
  <c r="R20" i="1"/>
  <c r="S20" i="1" s="1"/>
  <c r="AD30" i="1"/>
  <c r="AD31" i="1" s="1"/>
  <c r="R21" i="1"/>
  <c r="S21" i="1" s="1"/>
  <c r="AD18" i="1"/>
  <c r="AF18" i="1" s="1"/>
  <c r="AD28" i="1"/>
  <c r="AD29" i="1" s="1"/>
  <c r="AD27" i="1"/>
  <c r="AD24" i="1"/>
  <c r="AD25" i="1" s="1"/>
  <c r="R24" i="1"/>
  <c r="S24" i="1" s="1"/>
  <c r="R30" i="1"/>
  <c r="S30" i="1" s="1"/>
  <c r="R18" i="1"/>
  <c r="S18" i="1" s="1"/>
  <c r="R26" i="1"/>
  <c r="S26" i="1" s="1"/>
  <c r="R28" i="1"/>
  <c r="S28" i="1" s="1"/>
  <c r="AE21" i="1"/>
  <c r="AI21" i="1" s="1"/>
  <c r="AJ21" i="1" s="1"/>
  <c r="AL21" i="1" s="1"/>
  <c r="AF21" i="1"/>
  <c r="AD17" i="1"/>
  <c r="AF17" i="1" s="1"/>
  <c r="R17" i="1"/>
  <c r="S17" i="1" s="1"/>
  <c r="Y16" i="1"/>
  <c r="Z16" i="1" s="1"/>
  <c r="Y15" i="1"/>
  <c r="Z15" i="1" s="1"/>
  <c r="AD15" i="1" s="1"/>
  <c r="AF30" i="1" l="1"/>
  <c r="AF24" i="1"/>
  <c r="AE18" i="1"/>
  <c r="AI18" i="1" s="1"/>
  <c r="AJ18" i="1" s="1"/>
  <c r="AL18" i="1" s="1"/>
  <c r="AE17" i="1"/>
  <c r="AI17" i="1" s="1"/>
  <c r="AJ17" i="1" s="1"/>
  <c r="AL17" i="1" s="1"/>
  <c r="AE28" i="1"/>
  <c r="AI28" i="1" s="1"/>
  <c r="AJ28" i="1" s="1"/>
  <c r="AL28" i="1" s="1"/>
  <c r="AF28" i="1"/>
  <c r="AE30" i="1"/>
  <c r="AI30" i="1" s="1"/>
  <c r="AJ30" i="1" s="1"/>
  <c r="AL30" i="1" s="1"/>
  <c r="AE24" i="1"/>
  <c r="AI24" i="1" s="1"/>
  <c r="AJ24" i="1" s="1"/>
  <c r="AL24" i="1" s="1"/>
  <c r="AF26" i="1"/>
  <c r="AD16" i="1"/>
  <c r="Y14" i="1"/>
  <c r="Z14" i="1" s="1"/>
  <c r="Q14" i="1"/>
  <c r="AH14" i="1" s="1"/>
  <c r="P14" i="1"/>
  <c r="AG14" i="1" s="1"/>
  <c r="N14" i="1"/>
  <c r="M14" i="1"/>
  <c r="Y12" i="1"/>
  <c r="Z12" i="1" s="1"/>
  <c r="Q12" i="1"/>
  <c r="AH12" i="1" s="1"/>
  <c r="P12" i="1"/>
  <c r="AG12" i="1" s="1"/>
  <c r="N12" i="1"/>
  <c r="M12" i="1"/>
  <c r="AE15" i="1" l="1"/>
  <c r="AI15" i="1" s="1"/>
  <c r="AJ15" i="1" s="1"/>
  <c r="AL15" i="1" s="1"/>
  <c r="AF15" i="1"/>
  <c r="AD12" i="1"/>
  <c r="AF12" i="1" s="1"/>
  <c r="AD14" i="1"/>
  <c r="AE14" i="1" s="1"/>
  <c r="AI14" i="1" s="1"/>
  <c r="AJ14" i="1" s="1"/>
  <c r="AL14" i="1" s="1"/>
  <c r="AE26" i="1"/>
  <c r="AI26" i="1" s="1"/>
  <c r="AJ26" i="1" s="1"/>
  <c r="AL26" i="1" s="1"/>
  <c r="R14" i="1"/>
  <c r="S14" i="1" s="1"/>
  <c r="R12" i="1"/>
  <c r="S12" i="1" s="1"/>
  <c r="AE12" i="1" l="1"/>
  <c r="AI12" i="1" s="1"/>
  <c r="AJ12" i="1" s="1"/>
  <c r="AL12" i="1" s="1"/>
  <c r="AF14" i="1"/>
  <c r="Y9" i="1" l="1"/>
  <c r="Z9" i="1" s="1"/>
  <c r="Y8" i="1"/>
  <c r="Z8" i="1" s="1"/>
  <c r="Y10" i="1"/>
  <c r="Z10" i="1" s="1"/>
  <c r="Y11" i="1" l="1"/>
  <c r="Z11" i="1" s="1"/>
  <c r="Q8" i="1"/>
  <c r="AH8" i="1" s="1"/>
  <c r="P8" i="1"/>
  <c r="AG8" i="1" s="1"/>
  <c r="N8" i="1"/>
  <c r="AD8" i="1" s="1"/>
  <c r="AD9" i="1" s="1"/>
  <c r="AD10" i="1" s="1"/>
  <c r="M8" i="1"/>
  <c r="AD11" i="1" l="1"/>
  <c r="AE8" i="1" s="1"/>
  <c r="AI8" i="1" s="1"/>
  <c r="AJ8" i="1" s="1"/>
  <c r="AL8" i="1" s="1"/>
  <c r="R8" i="1"/>
  <c r="S8" i="1" s="1"/>
  <c r="AF8" i="1" l="1"/>
  <c r="D78" i="3" l="1"/>
  <c r="D77" i="3"/>
  <c r="D76" i="3"/>
  <c r="C78" i="3"/>
  <c r="C77" i="3"/>
  <c r="C76" i="3"/>
  <c r="D75" i="3"/>
  <c r="D74" i="3"/>
  <c r="D73" i="3"/>
  <c r="C75" i="3"/>
  <c r="C74" i="3"/>
  <c r="C73" i="3"/>
  <c r="C58" i="3"/>
  <c r="C57" i="3"/>
  <c r="C56" i="3"/>
  <c r="C55" i="3"/>
  <c r="C54" i="3"/>
  <c r="C53" i="3"/>
  <c r="C52" i="3"/>
  <c r="C51" i="3"/>
  <c r="C50" i="3"/>
  <c r="C49" i="3"/>
  <c r="C48" i="3"/>
  <c r="C47" i="3"/>
  <c r="C46" i="3"/>
  <c r="C45" i="3"/>
  <c r="C44" i="3"/>
  <c r="C43" i="3"/>
  <c r="C42" i="3"/>
  <c r="C41" i="3"/>
  <c r="C40" i="3"/>
  <c r="C39" i="3"/>
  <c r="C38" i="3"/>
  <c r="C37" i="3"/>
  <c r="C36" i="3"/>
  <c r="C35" i="3"/>
  <c r="C34"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author>
    <author/>
  </authors>
  <commentList>
    <comment ref="T6" authorId="0" shapeId="0" xr:uid="{00000000-0006-0000-0000-000002000000}">
      <text>
        <r>
          <rPr>
            <b/>
            <sz val="9"/>
            <color indexed="81"/>
            <rFont val="Tahoma"/>
            <family val="2"/>
          </rPr>
          <t>Usuario:</t>
        </r>
        <r>
          <rPr>
            <sz val="9"/>
            <color indexed="81"/>
            <rFont val="Tahoma"/>
            <family val="2"/>
          </rPr>
          <t xml:space="preserve">
Un control se define como la medida que permite reducir o mitigar el riesgo</t>
        </r>
      </text>
    </comment>
    <comment ref="AK6" authorId="0" shapeId="0" xr:uid="{00000000-0006-0000-0000-000003000000}">
      <text>
        <r>
          <rPr>
            <b/>
            <sz val="9"/>
            <color indexed="81"/>
            <rFont val="Tahoma"/>
            <family val="2"/>
          </rPr>
          <t>Usuario:</t>
        </r>
        <r>
          <rPr>
            <sz val="9"/>
            <color indexed="81"/>
            <rFont val="Tahoma"/>
            <family val="2"/>
          </rPr>
          <t xml:space="preserve">
</t>
        </r>
        <r>
          <rPr>
            <b/>
            <sz val="9"/>
            <color indexed="81"/>
            <rFont val="Tahoma"/>
            <family val="2"/>
          </rPr>
          <t>Reducir - Mitigar:</t>
        </r>
        <r>
          <rPr>
            <sz val="9"/>
            <color indexed="81"/>
            <rFont val="Tahoma"/>
            <family val="2"/>
          </rPr>
          <t xml:space="preserve"> Después de realizar un análisis y considerar los niveles de riesgo se implementan acciones que mitiguen el nivel de riesgo. No necesariamente es un control adicional.
</t>
        </r>
        <r>
          <rPr>
            <b/>
            <sz val="9"/>
            <color indexed="81"/>
            <rFont val="Tahoma"/>
            <family val="2"/>
          </rPr>
          <t>Reducir – Transferir:</t>
        </r>
        <r>
          <rPr>
            <sz val="9"/>
            <color indexed="81"/>
            <rFont val="Tahoma"/>
            <family val="2"/>
          </rPr>
          <t xml:space="preserve"> Después de realizar un análisis, se considera que la mejor estrategia es tercerizar el proceso o trasladar el riesgo a través de seguros o pólizas. La responsabilidad económica recae sobre un tercero, pero no se transfiere la responsabilidad sobre el tema reputacional. 
</t>
        </r>
        <r>
          <rPr>
            <b/>
            <sz val="9"/>
            <color indexed="81"/>
            <rFont val="Tahoma"/>
            <family val="2"/>
          </rPr>
          <t>Aceptar:</t>
        </r>
        <r>
          <rPr>
            <sz val="9"/>
            <color indexed="81"/>
            <rFont val="Tahoma"/>
            <family val="2"/>
          </rPr>
          <t xml:space="preserve"> Después de realizar un análisis y considerar los niveles de riesgo se determina asumir el mismo conociendo los efectos de su posible materialización.
</t>
        </r>
        <r>
          <rPr>
            <b/>
            <sz val="9"/>
            <color indexed="81"/>
            <rFont val="Tahoma"/>
            <family val="2"/>
          </rPr>
          <t>Evitar:</t>
        </r>
        <r>
          <rPr>
            <sz val="9"/>
            <color indexed="81"/>
            <rFont val="Tahoma"/>
            <family val="2"/>
          </rPr>
          <t xml:space="preserve"> Después de realizar un análisis y considerar que el nivel de riesgo es demasiado alta, se determina NO asumir la actividad que genera este riesgo.</t>
        </r>
      </text>
    </comment>
    <comment ref="F7" authorId="0" shapeId="0" xr:uid="{00000000-0006-0000-0000-000004000000}">
      <text>
        <r>
          <rPr>
            <b/>
            <sz val="9"/>
            <color indexed="81"/>
            <rFont val="Tahoma"/>
            <family val="2"/>
          </rPr>
          <t>Usuario:</t>
        </r>
        <r>
          <rPr>
            <sz val="9"/>
            <color indexed="81"/>
            <rFont val="Tahoma"/>
            <family val="2"/>
          </rPr>
          <t xml:space="preserve">
</t>
        </r>
        <r>
          <rPr>
            <b/>
            <sz val="9"/>
            <color indexed="81"/>
            <rFont val="Tahoma"/>
            <family val="2"/>
          </rPr>
          <t>Impacto:</t>
        </r>
        <r>
          <rPr>
            <sz val="9"/>
            <color indexed="81"/>
            <rFont val="Tahoma"/>
            <family val="2"/>
          </rPr>
          <t xml:space="preserve"> las consecuencias que puede ocasionar a la organización la materialización del riesgo.</t>
        </r>
      </text>
    </comment>
    <comment ref="G7" authorId="0" shapeId="0" xr:uid="{00000000-0006-0000-0000-000005000000}">
      <text>
        <r>
          <rPr>
            <b/>
            <sz val="9"/>
            <color indexed="81"/>
            <rFont val="Tahoma"/>
            <family val="2"/>
          </rPr>
          <t>Usuario:</t>
        </r>
        <r>
          <rPr>
            <sz val="9"/>
            <color indexed="81"/>
            <rFont val="Tahoma"/>
            <family val="2"/>
          </rPr>
          <t xml:space="preserve">
</t>
        </r>
        <r>
          <rPr>
            <b/>
            <sz val="9"/>
            <color indexed="81"/>
            <rFont val="Tahoma"/>
            <family val="2"/>
          </rPr>
          <t>Causa inmediata:</t>
        </r>
        <r>
          <rPr>
            <sz val="9"/>
            <color indexed="81"/>
            <rFont val="Tahoma"/>
            <family val="2"/>
          </rPr>
          <t xml:space="preserve"> circunstancias o situaciones más evidentes sobre las cuales se presenta el riesgo, las mismas no constituyen la causa principal o base para que se presente el riesgo.</t>
        </r>
      </text>
    </comment>
    <comment ref="H7" authorId="0" shapeId="0" xr:uid="{00000000-0006-0000-0000-000006000000}">
      <text>
        <r>
          <rPr>
            <b/>
            <sz val="9"/>
            <color indexed="81"/>
            <rFont val="Tahoma"/>
            <family val="2"/>
          </rPr>
          <t>Usuario:</t>
        </r>
        <r>
          <rPr>
            <sz val="9"/>
            <color indexed="81"/>
            <rFont val="Tahoma"/>
            <family val="2"/>
          </rPr>
          <t xml:space="preserve">
</t>
        </r>
        <r>
          <rPr>
            <b/>
            <sz val="9"/>
            <color indexed="81"/>
            <rFont val="Tahoma"/>
            <family val="2"/>
          </rPr>
          <t>Causa raíz:</t>
        </r>
        <r>
          <rPr>
            <sz val="9"/>
            <color indexed="81"/>
            <rFont val="Tahoma"/>
            <family val="2"/>
          </rPr>
          <t xml:space="preserve"> es la causa principal o básica, corresponden a las razones por la cuales se puede presentar el riesgo, son la base para la definición de controles en la etapa de valoración del riesgo. Se debe tener en cuenta que para un mismo riesgo pueden existir más de una causa o subcausas que pueden ser analizadas.</t>
        </r>
      </text>
    </comment>
    <comment ref="I7" authorId="0" shapeId="0" xr:uid="{00000000-0006-0000-0000-000007000000}">
      <text>
        <r>
          <rPr>
            <b/>
            <sz val="9"/>
            <color indexed="81"/>
            <rFont val="Tahoma"/>
            <family val="2"/>
          </rPr>
          <t>Usuario:</t>
        </r>
        <r>
          <rPr>
            <sz val="9"/>
            <color indexed="81"/>
            <rFont val="Tahoma"/>
            <family val="2"/>
          </rPr>
          <t xml:space="preserve">
la </t>
        </r>
        <r>
          <rPr>
            <b/>
            <sz val="9"/>
            <color indexed="81"/>
            <rFont val="Tahoma"/>
            <family val="2"/>
          </rPr>
          <t>descripción del riesgo</t>
        </r>
        <r>
          <rPr>
            <sz val="9"/>
            <color indexed="81"/>
            <rFont val="Tahoma"/>
            <family val="2"/>
          </rPr>
          <t xml:space="preserve"> debe contener todos los detalles que sean necesarios y que sea fácil de entender tanto para el líder del proceso como para personas ajenas al proceso</t>
        </r>
      </text>
    </comment>
    <comment ref="J7" authorId="0" shapeId="0" xr:uid="{00000000-0006-0000-0000-000008000000}">
      <text>
        <r>
          <rPr>
            <b/>
            <sz val="9"/>
            <color indexed="81"/>
            <rFont val="Tahoma"/>
            <family val="2"/>
          </rPr>
          <t>Usuario:</t>
        </r>
        <r>
          <rPr>
            <sz val="9"/>
            <color indexed="81"/>
            <rFont val="Tahoma"/>
            <family val="2"/>
          </rPr>
          <t xml:space="preserve">
Permite agrupar los riesgos identificados</t>
        </r>
      </text>
    </comment>
    <comment ref="K7" authorId="0" shapeId="0" xr:uid="{00000000-0006-0000-0000-000009000000}">
      <text>
        <r>
          <rPr>
            <b/>
            <sz val="9"/>
            <color indexed="81"/>
            <rFont val="Tahoma"/>
            <family val="2"/>
          </rPr>
          <t>Usuario:</t>
        </r>
        <r>
          <rPr>
            <sz val="9"/>
            <color indexed="81"/>
            <rFont val="Tahoma"/>
            <family val="2"/>
          </rPr>
          <t xml:space="preserve">
La probabilidad de ocurrencia estará asociada a la exposición al riesgo del proceso o actividad que se esté analizando. 
De estemodo, la probabilidad inherente será el número de veces que se pasa por el punto de riesgo en el periodo de 1 año.</t>
        </r>
      </text>
    </comment>
    <comment ref="O7" authorId="0" shapeId="0" xr:uid="{00000000-0006-0000-0000-00000A000000}">
      <text>
        <r>
          <rPr>
            <b/>
            <sz val="9"/>
            <color indexed="81"/>
            <rFont val="Tahoma"/>
            <family val="2"/>
          </rPr>
          <t>Usuario:</t>
        </r>
        <r>
          <rPr>
            <sz val="9"/>
            <color indexed="81"/>
            <rFont val="Tahoma"/>
            <family val="2"/>
          </rPr>
          <t xml:space="preserve">
Se definen los impactos económicos y reputacionales como las variables principales.
Cuando se presenten ambos impactos para un riesgo, tanto económico como reputacional, con diferente nivles se debe tomar el nivel más alto, así por ejemplo: para un riesgo identificado se define un impacto económico en nivel insignificante e impacto reputacional en nivel moderado, se tomará el más alto, en este caso sería el nivel moderado.</t>
        </r>
      </text>
    </comment>
    <comment ref="U7" authorId="0" shapeId="0" xr:uid="{00000000-0006-0000-0000-00000B000000}">
      <text>
        <r>
          <rPr>
            <b/>
            <sz val="9"/>
            <color indexed="81"/>
            <rFont val="Tahoma"/>
            <family val="2"/>
          </rPr>
          <t>Usuario:</t>
        </r>
        <r>
          <rPr>
            <sz val="9"/>
            <color indexed="81"/>
            <rFont val="Tahoma"/>
            <family val="2"/>
          </rPr>
          <t xml:space="preserve">
</t>
        </r>
        <r>
          <rPr>
            <b/>
            <sz val="9"/>
            <color indexed="81"/>
            <rFont val="Tahoma"/>
            <family val="2"/>
          </rPr>
          <t>Control preventivo</t>
        </r>
        <r>
          <rPr>
            <sz val="9"/>
            <color indexed="81"/>
            <rFont val="Tahoma"/>
            <family val="2"/>
          </rPr>
          <t xml:space="preserve">: control accionado en la entrada del proceso y antes de que se realice la actividad originadora del riesgo, se busca establecer las condiciones que aseguren el resultado final esperado.
</t>
        </r>
        <r>
          <rPr>
            <b/>
            <sz val="9"/>
            <color indexed="81"/>
            <rFont val="Tahoma"/>
            <family val="2"/>
          </rPr>
          <t>Control detectivo</t>
        </r>
        <r>
          <rPr>
            <sz val="9"/>
            <color indexed="81"/>
            <rFont val="Tahoma"/>
            <family val="2"/>
          </rPr>
          <t>: control accionado durante la ejecución del proceso. Estos controles detectan el riesgo, pero generan reprocesos.</t>
        </r>
      </text>
    </comment>
    <comment ref="V7" authorId="0" shapeId="0" xr:uid="{00000000-0006-0000-0000-00000C000000}">
      <text>
        <r>
          <rPr>
            <b/>
            <sz val="9"/>
            <color indexed="81"/>
            <rFont val="Tahoma"/>
            <family val="2"/>
          </rPr>
          <t>Usuario:</t>
        </r>
        <r>
          <rPr>
            <sz val="9"/>
            <color indexed="81"/>
            <rFont val="Tahoma"/>
            <family val="2"/>
          </rPr>
          <t xml:space="preserve">
</t>
        </r>
        <r>
          <rPr>
            <b/>
            <sz val="9"/>
            <color indexed="81"/>
            <rFont val="Tahoma"/>
            <family val="2"/>
          </rPr>
          <t>Control correctivo</t>
        </r>
        <r>
          <rPr>
            <sz val="9"/>
            <color indexed="81"/>
            <rFont val="Tahoma"/>
            <family val="2"/>
          </rPr>
          <t>: control accionado en la salida del proceso y después de que se materializa el riesgo. Estos controles tienen costos implícitos.</t>
        </r>
      </text>
    </comment>
    <comment ref="W7" authorId="0" shapeId="0" xr:uid="{00000000-0006-0000-0000-00000D000000}">
      <text>
        <r>
          <rPr>
            <b/>
            <sz val="9"/>
            <color indexed="81"/>
            <rFont val="Tahoma"/>
            <family val="2"/>
          </rPr>
          <t>Usuario:</t>
        </r>
        <r>
          <rPr>
            <sz val="9"/>
            <color indexed="81"/>
            <rFont val="Tahoma"/>
            <family val="2"/>
          </rPr>
          <t xml:space="preserve">
</t>
        </r>
        <r>
          <rPr>
            <b/>
            <sz val="9"/>
            <color indexed="81"/>
            <rFont val="Tahoma"/>
            <family val="2"/>
          </rPr>
          <t>Preventivo:</t>
        </r>
        <r>
          <rPr>
            <sz val="9"/>
            <color indexed="81"/>
            <rFont val="Tahoma"/>
            <family val="2"/>
          </rPr>
          <t xml:space="preserve"> Va hacia las causas del riesgo, aseguran el resultado final esperado.
</t>
        </r>
        <r>
          <rPr>
            <b/>
            <sz val="9"/>
            <color indexed="81"/>
            <rFont val="Tahoma"/>
            <family val="2"/>
          </rPr>
          <t>Detectivo:</t>
        </r>
        <r>
          <rPr>
            <sz val="9"/>
            <color indexed="81"/>
            <rFont val="Tahoma"/>
            <family val="2"/>
          </rPr>
          <t xml:space="preserve"> Detecta que algo ocurre y devuelve el proceso a los controles preventivos. Se pueden generar reprocesos.
</t>
        </r>
        <r>
          <rPr>
            <b/>
            <sz val="9"/>
            <color indexed="81"/>
            <rFont val="Tahoma"/>
            <family val="2"/>
          </rPr>
          <t>Correctivo:</t>
        </r>
        <r>
          <rPr>
            <sz val="9"/>
            <color indexed="81"/>
            <rFont val="Tahoma"/>
            <family val="2"/>
          </rPr>
          <t xml:space="preserve"> Dado que permiten reducir el impacto de la materialización del riesgo, tienen un costo en su implementación.
</t>
        </r>
      </text>
    </comment>
    <comment ref="X7" authorId="0" shapeId="0" xr:uid="{00000000-0006-0000-0000-00000E000000}">
      <text>
        <r>
          <rPr>
            <b/>
            <sz val="9"/>
            <color indexed="81"/>
            <rFont val="Tahoma"/>
            <family val="2"/>
          </rPr>
          <t>Usuario:</t>
        </r>
        <r>
          <rPr>
            <sz val="9"/>
            <color indexed="81"/>
            <rFont val="Tahoma"/>
            <family val="2"/>
          </rPr>
          <t xml:space="preserve">
</t>
        </r>
        <r>
          <rPr>
            <b/>
            <sz val="9"/>
            <color indexed="81"/>
            <rFont val="Tahoma"/>
            <family val="2"/>
          </rPr>
          <t>Automático:</t>
        </r>
        <r>
          <rPr>
            <sz val="9"/>
            <color indexed="81"/>
            <rFont val="Tahoma"/>
            <family val="2"/>
          </rPr>
          <t xml:space="preserve"> Son actividades de procesamiento o validación de información que se ejecutan por un sistema y/o aplicativo de manera automática sin la intervención de personas para su realización.
</t>
        </r>
        <r>
          <rPr>
            <b/>
            <sz val="9"/>
            <color indexed="81"/>
            <rFont val="Tahoma"/>
            <family val="2"/>
          </rPr>
          <t>Manual:</t>
        </r>
        <r>
          <rPr>
            <sz val="9"/>
            <color indexed="81"/>
            <rFont val="Tahoma"/>
            <family val="2"/>
          </rPr>
          <t xml:space="preserve"> Controles que son ejecutados por una persona, tiene implícito el error humano.
</t>
        </r>
      </text>
    </comment>
    <comment ref="AA7" authorId="0" shapeId="0" xr:uid="{00000000-0006-0000-0000-00000F000000}">
      <text>
        <r>
          <rPr>
            <b/>
            <sz val="9"/>
            <color indexed="81"/>
            <rFont val="Tahoma"/>
            <family val="2"/>
          </rPr>
          <t>Usuario:</t>
        </r>
        <r>
          <rPr>
            <sz val="9"/>
            <color indexed="81"/>
            <rFont val="Tahoma"/>
            <family val="2"/>
          </rPr>
          <t xml:space="preserve">
</t>
        </r>
        <r>
          <rPr>
            <b/>
            <sz val="9"/>
            <color indexed="81"/>
            <rFont val="Tahoma"/>
            <family val="2"/>
          </rPr>
          <t>Documentado:</t>
        </r>
        <r>
          <rPr>
            <sz val="9"/>
            <color indexed="81"/>
            <rFont val="Tahoma"/>
            <family val="2"/>
          </rPr>
          <t xml:space="preserve"> Controles que están documentados en el proceso, ya sea en manuales, procedimientos, flujogramas o cualquier otro documento propio del proceso.
</t>
        </r>
        <r>
          <rPr>
            <b/>
            <sz val="9"/>
            <color indexed="81"/>
            <rFont val="Tahoma"/>
            <family val="2"/>
          </rPr>
          <t>Sin documentar:</t>
        </r>
        <r>
          <rPr>
            <sz val="9"/>
            <color indexed="81"/>
            <rFont val="Tahoma"/>
            <family val="2"/>
          </rPr>
          <t xml:space="preserve"> Identifica a los controles que pese a que se ejecutan en el proceso no se encuentran documentados en ningún documento propio del proceso.
</t>
        </r>
      </text>
    </comment>
    <comment ref="AB7" authorId="0" shapeId="0" xr:uid="{00000000-0006-0000-0000-000010000000}">
      <text>
        <r>
          <rPr>
            <b/>
            <sz val="9"/>
            <color indexed="81"/>
            <rFont val="Tahoma"/>
            <family val="2"/>
          </rPr>
          <t>Usuario:</t>
        </r>
        <r>
          <rPr>
            <sz val="9"/>
            <color indexed="81"/>
            <rFont val="Tahoma"/>
            <family val="2"/>
          </rPr>
          <t xml:space="preserve">
</t>
        </r>
        <r>
          <rPr>
            <b/>
            <sz val="9"/>
            <color indexed="81"/>
            <rFont val="Tahoma"/>
            <family val="2"/>
          </rPr>
          <t>Continua:</t>
        </r>
        <r>
          <rPr>
            <sz val="9"/>
            <color indexed="81"/>
            <rFont val="Tahoma"/>
            <family val="2"/>
          </rPr>
          <t xml:space="preserve"> El control se aplica siempre que se realiza la actividad que conlleva el riesgo.
</t>
        </r>
        <r>
          <rPr>
            <b/>
            <sz val="9"/>
            <color indexed="81"/>
            <rFont val="Tahoma"/>
            <family val="2"/>
          </rPr>
          <t>Aleatoria:</t>
        </r>
        <r>
          <rPr>
            <sz val="9"/>
            <color indexed="81"/>
            <rFont val="Tahoma"/>
            <family val="2"/>
          </rPr>
          <t xml:space="preserve"> El control se aplica aleatoriamente a la actividad que conlleva el riesgo
</t>
        </r>
      </text>
    </comment>
    <comment ref="AC7" authorId="0" shapeId="0" xr:uid="{00000000-0006-0000-0000-000011000000}">
      <text>
        <r>
          <rPr>
            <b/>
            <sz val="9"/>
            <color indexed="81"/>
            <rFont val="Tahoma"/>
            <family val="2"/>
          </rPr>
          <t>Usuario:</t>
        </r>
        <r>
          <rPr>
            <sz val="9"/>
            <color indexed="81"/>
            <rFont val="Tahoma"/>
            <family val="2"/>
          </rPr>
          <t xml:space="preserve">
</t>
        </r>
        <r>
          <rPr>
            <b/>
            <sz val="9"/>
            <color indexed="81"/>
            <rFont val="Tahoma"/>
            <family val="2"/>
          </rPr>
          <t>Con registro:</t>
        </r>
        <r>
          <rPr>
            <sz val="9"/>
            <color indexed="81"/>
            <rFont val="Tahoma"/>
            <family val="2"/>
          </rPr>
          <t xml:space="preserve"> El control deja un registro permite evidencia la ejecución del control.
</t>
        </r>
        <r>
          <rPr>
            <b/>
            <sz val="9"/>
            <color indexed="81"/>
            <rFont val="Tahoma"/>
            <family val="2"/>
          </rPr>
          <t>Sin registro:</t>
        </r>
        <r>
          <rPr>
            <sz val="9"/>
            <color indexed="81"/>
            <rFont val="Tahoma"/>
            <family val="2"/>
          </rPr>
          <t xml:space="preserve"> El control no deja registro de la ejecución del control.
</t>
        </r>
      </text>
    </comment>
    <comment ref="L8" authorId="0" shapeId="0" xr:uid="{9970E04B-117F-45D2-9F73-7E1046E437BF}">
      <text>
        <r>
          <rPr>
            <b/>
            <sz val="9"/>
            <color indexed="81"/>
            <rFont val="Tahoma"/>
            <family val="2"/>
          </rPr>
          <t>Usuario:</t>
        </r>
        <r>
          <rPr>
            <sz val="9"/>
            <color indexed="81"/>
            <rFont val="Tahoma"/>
            <family val="2"/>
          </rPr>
          <t xml:space="preserve">
Describa el numero de veces que se ejecuta la actividad en 1 año</t>
        </r>
      </text>
    </comment>
    <comment ref="L12" authorId="0" shapeId="0" xr:uid="{631F08B5-21DB-4F62-8DFE-FAA6A265773A}">
      <text>
        <r>
          <rPr>
            <b/>
            <sz val="9"/>
            <color indexed="81"/>
            <rFont val="Tahoma"/>
            <family val="2"/>
          </rPr>
          <t>Usuario:</t>
        </r>
        <r>
          <rPr>
            <sz val="9"/>
            <color indexed="81"/>
            <rFont val="Tahoma"/>
            <family val="2"/>
          </rPr>
          <t xml:space="preserve">
Describa el numero de veces que se ejecuta la actividad en 1 año</t>
        </r>
      </text>
    </comment>
    <comment ref="L13" authorId="0" shapeId="0" xr:uid="{AE905FFF-1D64-4719-9816-1D1856345210}">
      <text>
        <r>
          <rPr>
            <b/>
            <sz val="9"/>
            <color indexed="81"/>
            <rFont val="Tahoma"/>
            <family val="2"/>
          </rPr>
          <t>Usuario:</t>
        </r>
        <r>
          <rPr>
            <sz val="9"/>
            <color indexed="81"/>
            <rFont val="Tahoma"/>
            <family val="2"/>
          </rPr>
          <t xml:space="preserve">
Describa el numero de veces que se ejecuta la actividad en 1 año</t>
        </r>
      </text>
    </comment>
    <comment ref="L14" authorId="0" shapeId="0" xr:uid="{404EDE63-EE0B-481A-9B80-DF5C18BAC45C}">
      <text>
        <r>
          <rPr>
            <b/>
            <sz val="9"/>
            <color indexed="81"/>
            <rFont val="Tahoma"/>
            <family val="2"/>
          </rPr>
          <t>Usuario:</t>
        </r>
        <r>
          <rPr>
            <sz val="9"/>
            <color indexed="81"/>
            <rFont val="Tahoma"/>
            <family val="2"/>
          </rPr>
          <t xml:space="preserve">
Describa el numero de veces que se ejecuta la actividad en 1 año</t>
        </r>
      </text>
    </comment>
    <comment ref="L15" authorId="0" shapeId="0" xr:uid="{2B7BE252-AD45-4ECD-B090-6C1568C30999}">
      <text>
        <r>
          <rPr>
            <b/>
            <sz val="9"/>
            <color indexed="81"/>
            <rFont val="Tahoma"/>
            <family val="2"/>
          </rPr>
          <t>Usuario:</t>
        </r>
        <r>
          <rPr>
            <sz val="9"/>
            <color indexed="81"/>
            <rFont val="Tahoma"/>
            <family val="2"/>
          </rPr>
          <t xml:space="preserve">
Describa el numero de veces que se ejecuta la actividad en 1 año</t>
        </r>
      </text>
    </comment>
    <comment ref="L17" authorId="0" shapeId="0" xr:uid="{D70F8DED-226D-49F8-99FE-649D2C37F0CE}">
      <text>
        <r>
          <rPr>
            <b/>
            <sz val="9"/>
            <color indexed="81"/>
            <rFont val="Tahoma"/>
            <family val="2"/>
          </rPr>
          <t>Usuario:</t>
        </r>
        <r>
          <rPr>
            <sz val="9"/>
            <color indexed="81"/>
            <rFont val="Tahoma"/>
            <family val="2"/>
          </rPr>
          <t xml:space="preserve">
Describa el numero de veces que se ejecuta la actividad en 1 año</t>
        </r>
      </text>
    </comment>
    <comment ref="L18" authorId="1" shapeId="0" xr:uid="{BA1661B2-565D-4E07-A3AB-31F40507B2C3}">
      <text>
        <r>
          <rPr>
            <sz val="11"/>
            <color theme="1"/>
            <rFont val="Calibri"/>
            <family val="2"/>
            <scheme val="minor"/>
          </rPr>
          <t>======
ID#AAAAfVtQgTU
Usuario    (2022-09-01 01:56:30)
Describa el numero de veces que se ejecuta la actividad en 1 año</t>
        </r>
      </text>
    </comment>
    <comment ref="L19" authorId="1" shapeId="0" xr:uid="{1649661F-E54E-4B72-832D-C70B3657E70C}">
      <text>
        <r>
          <rPr>
            <sz val="11"/>
            <color theme="1"/>
            <rFont val="Calibri"/>
            <family val="2"/>
            <scheme val="minor"/>
          </rPr>
          <t>======
ID#AAAAfXF0djU
Usuario    (2022-07-11 15:34:01)
Describa el numero de veces que se ejecuta la actividad en 1 año</t>
        </r>
      </text>
    </comment>
    <comment ref="L20" authorId="1" shapeId="0" xr:uid="{308626A8-7256-4631-92E3-08E2E7384460}">
      <text>
        <r>
          <rPr>
            <sz val="11"/>
            <color theme="1"/>
            <rFont val="Calibri"/>
            <family val="2"/>
            <scheme val="minor"/>
          </rPr>
          <t>======
ID#AAAAfXF0dj4
Usuario    (2022-07-11 15:34:00)
Describa el numero de veces que se ejecuta la actividad en 1 año</t>
        </r>
      </text>
    </comment>
    <comment ref="L28" authorId="1" shapeId="0" xr:uid="{F75C47CF-7095-4638-9294-C669BDB22A96}">
      <text>
        <r>
          <rPr>
            <sz val="11"/>
            <color theme="1"/>
            <rFont val="Calibri"/>
            <family val="2"/>
            <scheme val="minor"/>
          </rPr>
          <t>======
ID#AAAAYXIy_vQ
Usuario    (2022-07-11 15:34:01)
Describa el numero de veces que se ejecuta la actividad en 1 año</t>
        </r>
      </text>
    </comment>
    <comment ref="L30" authorId="1" shapeId="0" xr:uid="{702DFA9E-757E-4DC6-9238-07460B632937}">
      <text>
        <r>
          <rPr>
            <sz val="11"/>
            <color theme="1"/>
            <rFont val="Calibri"/>
            <family val="2"/>
            <scheme val="minor"/>
          </rPr>
          <t>======
ID#AAAAcpbPp3o
Usuario    (2022-07-11 15:34:00)
Describa el numero de veces que se ejecuta la actividad en 1 año</t>
        </r>
      </text>
    </comment>
    <comment ref="L32" authorId="1" shapeId="0" xr:uid="{5DCDAD7C-5D14-4F6A-9802-A62D9B2B52E7}">
      <text>
        <r>
          <rPr>
            <sz val="11"/>
            <color theme="1"/>
            <rFont val="Calibri"/>
            <family val="2"/>
            <scheme val="minor"/>
          </rPr>
          <t>======
ID#AAAAfZBZZiE
Usuario    (2022-09-01 13:26:44)
Describa el numero de veces que se ejecuta la actividad en 1 año</t>
        </r>
      </text>
    </comment>
    <comment ref="L34" authorId="1" shapeId="0" xr:uid="{77D40229-2639-408B-8794-AEB823450D8B}">
      <text>
        <r>
          <rPr>
            <sz val="11"/>
            <color theme="1"/>
            <rFont val="Calibri"/>
            <family val="2"/>
            <scheme val="minor"/>
          </rPr>
          <t>======
ID#AAAAfZBZZiY
Usuario    (2022-09-01 13:26:44)
Describa el numero de veces que se ejecuta la actividad en 1 año</t>
        </r>
      </text>
    </comment>
    <comment ref="L37" authorId="1" shapeId="0" xr:uid="{D3EB74F4-1207-4AD0-A7DA-488EAD9684C4}">
      <text>
        <r>
          <rPr>
            <sz val="11"/>
            <color theme="1"/>
            <rFont val="Calibri"/>
            <family val="2"/>
            <scheme val="minor"/>
          </rPr>
          <t>======
ID#AAAAfZBZZ_o
Usuario    (2022-09-01 13:26:44)
Describa el numero de veces que se ejecuta la actividad en 1 año</t>
        </r>
      </text>
    </comment>
    <comment ref="L40" authorId="1" shapeId="0" xr:uid="{AF469087-6D71-4613-A6AF-F0A69D168EA9}">
      <text>
        <r>
          <rPr>
            <sz val="11"/>
            <color theme="1"/>
            <rFont val="Calibri"/>
            <family val="2"/>
            <scheme val="minor"/>
          </rPr>
          <t>======
ID#AAAAfZBZZhs
Usuario    (2022-09-01 13:26:44)
Describa el numero de veces que se ejecuta la actividad en 1 año</t>
        </r>
      </text>
    </comment>
    <comment ref="L44" authorId="1" shapeId="0" xr:uid="{50B42BA5-3BBA-4D74-9A15-65FA6E5D3666}">
      <text>
        <r>
          <rPr>
            <sz val="11"/>
            <color theme="1"/>
            <rFont val="Calibri"/>
            <family val="2"/>
            <scheme val="minor"/>
          </rPr>
          <t>======
ID#AAAAfZBZZPE
Usuario    (2022-09-01 13:26:44)
Describa el numero de veces que se ejecuta la actividad en 1 año</t>
        </r>
      </text>
    </comment>
    <comment ref="L47" authorId="0" shapeId="0" xr:uid="{5BD2D8B0-AAB1-4705-BA72-41A61CBFDE5D}">
      <text>
        <r>
          <rPr>
            <b/>
            <sz val="9"/>
            <color indexed="81"/>
            <rFont val="Tahoma"/>
            <family val="2"/>
          </rPr>
          <t>Usuario:</t>
        </r>
        <r>
          <rPr>
            <sz val="9"/>
            <color indexed="81"/>
            <rFont val="Tahoma"/>
            <family val="2"/>
          </rPr>
          <t xml:space="preserve">
Describa el numero de veces que se ejecuta la actividad en 1 año</t>
        </r>
      </text>
    </comment>
    <comment ref="L49" authorId="0" shapeId="0" xr:uid="{5455190E-FCDF-4CF6-A716-CA222D3F052D}">
      <text>
        <r>
          <rPr>
            <b/>
            <sz val="9"/>
            <color indexed="81"/>
            <rFont val="Tahoma"/>
            <family val="2"/>
          </rPr>
          <t>Usuario:</t>
        </r>
        <r>
          <rPr>
            <sz val="9"/>
            <color indexed="81"/>
            <rFont val="Tahoma"/>
            <family val="2"/>
          </rPr>
          <t xml:space="preserve">
Describa el numero de veces que se ejecuta la actividad en 1 año</t>
        </r>
      </text>
    </comment>
    <comment ref="L54" authorId="1" shapeId="0" xr:uid="{4174B530-2FD1-433B-B88A-CC5AE7BF79F5}">
      <text>
        <r>
          <rPr>
            <sz val="11"/>
            <color theme="1"/>
            <rFont val="Calibri"/>
            <family val="2"/>
            <scheme val="minor"/>
          </rPr>
          <t>======
ID#AAAAfVFIyo4
Usuario    (2022-08-31 14:40:47)
Describa el numero de veces que se ejecuta la actividad en 1 año</t>
        </r>
      </text>
    </comment>
    <comment ref="L58" authorId="1" shapeId="0" xr:uid="{A0366406-082E-4A69-A255-08069FA1064F}">
      <text>
        <r>
          <rPr>
            <sz val="11"/>
            <color theme="1"/>
            <rFont val="Calibri"/>
            <family val="2"/>
            <scheme val="minor"/>
          </rPr>
          <t>======
ID#AAAAfVFIypE
Usuario    (2022-08-31 14:40:47)
Describa el numero de veces que se ejecuta la actividad en 1 año</t>
        </r>
      </text>
    </comment>
    <comment ref="L61" authorId="1" shapeId="0" xr:uid="{CA1D7DD8-D0D4-4A72-B88D-1ADB28674701}">
      <text>
        <r>
          <rPr>
            <sz val="11"/>
            <color theme="1"/>
            <rFont val="Calibri"/>
            <family val="2"/>
            <scheme val="minor"/>
          </rPr>
          <t>======
ID#AAAAfVFIyo0
Usuario    (2022-08-31 14:40:47)
Describa el numero de veces que se ejecuta la actividad en 1 año</t>
        </r>
      </text>
    </comment>
    <comment ref="L64" authorId="1" shapeId="0" xr:uid="{9382894F-E2BB-4943-A0D3-E8D0AF02177A}">
      <text>
        <r>
          <rPr>
            <sz val="11"/>
            <color theme="1"/>
            <rFont val="Calibri"/>
            <family val="2"/>
            <scheme val="minor"/>
          </rPr>
          <t>======
ID#AAAAfVFIyoI
Usuario    (2022-08-31 14:40:47)
Describa el numero de veces que se ejecuta la actividad en 1 año</t>
        </r>
      </text>
    </comment>
    <comment ref="L66" authorId="1" shapeId="0" xr:uid="{8B1176CC-532A-4BD1-A5D4-7447A8658B12}">
      <text>
        <r>
          <rPr>
            <sz val="11"/>
            <color theme="1"/>
            <rFont val="Calibri"/>
            <family val="2"/>
            <scheme val="minor"/>
          </rPr>
          <t>======
ID#AAAAfCcR0XI
Usuario    (2022-08-30 15:51:57)
Describa el numero de veces que se ejecuta la actividad en 1 año</t>
        </r>
      </text>
    </comment>
    <comment ref="L69" authorId="1" shapeId="0" xr:uid="{08BA5FCE-9EE9-4237-89DF-366DEF4D370F}">
      <text>
        <r>
          <rPr>
            <sz val="11"/>
            <color theme="1"/>
            <rFont val="Calibri"/>
            <family val="2"/>
            <scheme val="minor"/>
          </rPr>
          <t>======
ID#AAAAfCcR0W8
Usuario    (2022-08-30 15:51:57)
Describa el numero de veces que se ejecuta la actividad en 1 año</t>
        </r>
      </text>
    </comment>
    <comment ref="L71" authorId="1" shapeId="0" xr:uid="{29A6A6E8-D25D-4E1A-B4DA-1D24101EC6F6}">
      <text>
        <r>
          <rPr>
            <sz val="11"/>
            <color theme="1"/>
            <rFont val="Calibri"/>
            <family val="2"/>
            <scheme val="minor"/>
          </rPr>
          <t>======
ID#AAAAfCcR0XA
Usuario    (2022-08-30 15:51:57)
Describa el numero de veces que se ejecuta la actividad en 1 año</t>
        </r>
      </text>
    </comment>
    <comment ref="L74" authorId="1" shapeId="0" xr:uid="{1825EDA8-52D9-4512-A043-35B8D3AA799E}">
      <text>
        <r>
          <rPr>
            <sz val="11"/>
            <color theme="1"/>
            <rFont val="Calibri"/>
            <family val="2"/>
            <scheme val="minor"/>
          </rPr>
          <t>======
ID#AAAAfCcR0Xk
Usuario    (2022-08-30 15:51:57)
Describa el numero de veces que se ejecuta la actividad en 1 año</t>
        </r>
      </text>
    </comment>
    <comment ref="L76" authorId="1" shapeId="0" xr:uid="{BA2E0456-6464-4BA6-8926-C7262951F24F}">
      <text>
        <r>
          <rPr>
            <sz val="11"/>
            <color theme="1"/>
            <rFont val="Calibri"/>
            <family val="2"/>
            <scheme val="minor"/>
          </rPr>
          <t>======
ID#AAAAfCcR0Xw
Usuario    (2022-08-30 15:51:57)
Describa el numero de veces que se ejecuta la actividad en 1 año</t>
        </r>
      </text>
    </comment>
    <comment ref="L82" authorId="0" shapeId="0" xr:uid="{AA508341-117E-4E24-A5A4-4182639F2C5A}">
      <text>
        <r>
          <rPr>
            <b/>
            <sz val="9"/>
            <color indexed="81"/>
            <rFont val="Tahoma"/>
            <family val="2"/>
          </rPr>
          <t>Usuario:</t>
        </r>
        <r>
          <rPr>
            <sz val="9"/>
            <color indexed="81"/>
            <rFont val="Tahoma"/>
            <family val="2"/>
          </rPr>
          <t xml:space="preserve">
Describa el numero de veces que se ejecuta la actividad en 1 año</t>
        </r>
      </text>
    </comment>
    <comment ref="L83" authorId="0" shapeId="0" xr:uid="{6AB3F822-1C29-4F10-90CD-63B49E4A7F9A}">
      <text>
        <r>
          <rPr>
            <b/>
            <sz val="9"/>
            <color indexed="81"/>
            <rFont val="Tahoma"/>
            <family val="2"/>
          </rPr>
          <t>Usuario:</t>
        </r>
        <r>
          <rPr>
            <sz val="9"/>
            <color indexed="81"/>
            <rFont val="Tahoma"/>
            <family val="2"/>
          </rPr>
          <t xml:space="preserve">
Describa el numero de veces que se ejecuta la actividad en 1 año</t>
        </r>
      </text>
    </comment>
    <comment ref="L84" authorId="0" shapeId="0" xr:uid="{4CE57319-5951-434E-BAE7-38D1898F77D3}">
      <text>
        <r>
          <rPr>
            <b/>
            <sz val="9"/>
            <color indexed="81"/>
            <rFont val="Tahoma"/>
            <family val="2"/>
          </rPr>
          <t>Usuario:</t>
        </r>
        <r>
          <rPr>
            <sz val="9"/>
            <color indexed="81"/>
            <rFont val="Tahoma"/>
            <family val="2"/>
          </rPr>
          <t xml:space="preserve">
Describa el numero de veces que se ejecuta la actividad en 1 año</t>
        </r>
      </text>
    </comment>
    <comment ref="L86" authorId="0" shapeId="0" xr:uid="{1D8DCBCB-A624-4677-96BA-6AB3CEC3301F}">
      <text>
        <r>
          <rPr>
            <b/>
            <sz val="9"/>
            <color indexed="81"/>
            <rFont val="Tahoma"/>
            <family val="2"/>
          </rPr>
          <t>Usuario:</t>
        </r>
        <r>
          <rPr>
            <sz val="9"/>
            <color indexed="81"/>
            <rFont val="Tahoma"/>
            <family val="2"/>
          </rPr>
          <t xml:space="preserve">
Describa el numero de veces que se ejecuta la actividad en 1 año</t>
        </r>
      </text>
    </comment>
    <comment ref="L87" authorId="0" shapeId="0" xr:uid="{B7114551-44A6-45C9-9D37-0E27C46B3946}">
      <text>
        <r>
          <rPr>
            <b/>
            <sz val="9"/>
            <color indexed="81"/>
            <rFont val="Tahoma"/>
            <family val="2"/>
          </rPr>
          <t>Usuario:</t>
        </r>
        <r>
          <rPr>
            <sz val="9"/>
            <color indexed="81"/>
            <rFont val="Tahoma"/>
            <family val="2"/>
          </rPr>
          <t xml:space="preserve">
Describa el numero de veces que se ejecuta la actividad en 1 año</t>
        </r>
      </text>
    </comment>
    <comment ref="L89" authorId="0" shapeId="0" xr:uid="{456BA8EF-D7A5-477B-B74C-87DE7E292585}">
      <text>
        <r>
          <rPr>
            <b/>
            <sz val="9"/>
            <color indexed="81"/>
            <rFont val="Tahoma"/>
            <family val="2"/>
          </rPr>
          <t>Usuario:</t>
        </r>
        <r>
          <rPr>
            <sz val="9"/>
            <color indexed="81"/>
            <rFont val="Tahoma"/>
            <family val="2"/>
          </rPr>
          <t xml:space="preserve">
Describa el numero de veces que se ejecuta la actividad en 1 año</t>
        </r>
      </text>
    </comment>
    <comment ref="L90" authorId="0" shapeId="0" xr:uid="{F8E6A051-F084-4198-AA33-95143A257C9E}">
      <text>
        <r>
          <rPr>
            <b/>
            <sz val="9"/>
            <color indexed="81"/>
            <rFont val="Tahoma"/>
            <family val="2"/>
          </rPr>
          <t>Usuario:</t>
        </r>
        <r>
          <rPr>
            <sz val="9"/>
            <color indexed="81"/>
            <rFont val="Tahoma"/>
            <family val="2"/>
          </rPr>
          <t xml:space="preserve">
Describa el numero de veces que se ejecuta la actividad en 1 año</t>
        </r>
      </text>
    </comment>
    <comment ref="L92" authorId="0" shapeId="0" xr:uid="{2A71B2EC-D1A0-4691-9BB2-0F72AD6D8AB6}">
      <text>
        <r>
          <rPr>
            <b/>
            <sz val="9"/>
            <color indexed="81"/>
            <rFont val="Tahoma"/>
            <family val="2"/>
          </rPr>
          <t>Usuario:</t>
        </r>
        <r>
          <rPr>
            <sz val="9"/>
            <color indexed="81"/>
            <rFont val="Tahoma"/>
            <family val="2"/>
          </rPr>
          <t xml:space="preserve">
Describa el numero de veces que se ejecuta la actividad en 1 año</t>
        </r>
      </text>
    </comment>
    <comment ref="L94" authorId="0" shapeId="0" xr:uid="{E47F639A-098E-4E2A-AE9C-42C9B6710209}">
      <text>
        <r>
          <rPr>
            <b/>
            <sz val="9"/>
            <color indexed="81"/>
            <rFont val="Tahoma"/>
            <family val="2"/>
          </rPr>
          <t>Usuario:</t>
        </r>
        <r>
          <rPr>
            <sz val="9"/>
            <color indexed="81"/>
            <rFont val="Tahoma"/>
            <family val="2"/>
          </rPr>
          <t xml:space="preserve">
Describa el numero de veces que se ejecuta la actividad en 1 año</t>
        </r>
      </text>
    </comment>
    <comment ref="L95" authorId="1" shapeId="0" xr:uid="{52EE1DCF-BBEF-436B-8D47-D4F8FEA457FF}">
      <text>
        <r>
          <rPr>
            <sz val="11"/>
            <color rgb="FF000000"/>
            <rFont val="Arial"/>
            <family val="2"/>
          </rPr>
          <t xml:space="preserve">======
</t>
        </r>
        <r>
          <rPr>
            <sz val="11"/>
            <color rgb="FF000000"/>
            <rFont val="Arial"/>
            <family val="2"/>
          </rPr>
          <t xml:space="preserve">ID#AAAAMmZ4JBI
</t>
        </r>
        <r>
          <rPr>
            <sz val="11"/>
            <color rgb="FF000000"/>
            <rFont val="Arial"/>
            <family val="2"/>
          </rPr>
          <t xml:space="preserve">Usuario    (2021-07-08 02:30:24)
</t>
        </r>
        <r>
          <rPr>
            <sz val="11"/>
            <color rgb="FF000000"/>
            <rFont val="Arial"/>
            <family val="2"/>
          </rPr>
          <t>Describa el numero de veces que se ejecuta la actividad en 1 año</t>
        </r>
      </text>
    </comment>
    <comment ref="L97" authorId="1" shapeId="0" xr:uid="{30F86149-E568-46C1-A7F0-FB74EA144F85}">
      <text>
        <r>
          <rPr>
            <sz val="11"/>
            <color rgb="FF000000"/>
            <rFont val="Arial"/>
            <family val="2"/>
          </rPr>
          <t xml:space="preserve">======
</t>
        </r>
        <r>
          <rPr>
            <sz val="11"/>
            <color rgb="FF000000"/>
            <rFont val="Arial"/>
            <family val="2"/>
          </rPr>
          <t xml:space="preserve">ID#AAAAMmZ4JBA
</t>
        </r>
        <r>
          <rPr>
            <sz val="11"/>
            <color rgb="FF000000"/>
            <rFont val="Arial"/>
            <family val="2"/>
          </rPr>
          <t xml:space="preserve">Usuario    (2021-07-08 02:30:24)
</t>
        </r>
        <r>
          <rPr>
            <sz val="11"/>
            <color rgb="FF000000"/>
            <rFont val="Arial"/>
            <family val="2"/>
          </rPr>
          <t>Describa el numero de veces que se ejecuta la actividad en 1 año</t>
        </r>
      </text>
    </comment>
    <comment ref="L99" authorId="1" shapeId="0" xr:uid="{EEB9947A-FC0A-4A0C-8097-B6AA61D74872}">
      <text>
        <r>
          <rPr>
            <sz val="11"/>
            <color rgb="FF000000"/>
            <rFont val="Arial"/>
            <family val="2"/>
          </rPr>
          <t xml:space="preserve">======
</t>
        </r>
        <r>
          <rPr>
            <sz val="11"/>
            <color rgb="FF000000"/>
            <rFont val="Arial"/>
            <family val="2"/>
          </rPr>
          <t xml:space="preserve">ID#AAAAMmZ4JBA
</t>
        </r>
        <r>
          <rPr>
            <sz val="11"/>
            <color rgb="FF000000"/>
            <rFont val="Arial"/>
            <family val="2"/>
          </rPr>
          <t xml:space="preserve">Usuario    (2021-07-08 02:30:24)
</t>
        </r>
        <r>
          <rPr>
            <sz val="11"/>
            <color rgb="FF000000"/>
            <rFont val="Arial"/>
            <family val="2"/>
          </rPr>
          <t>Describa el numero de veces que se ejecuta la actividad en 1 año</t>
        </r>
      </text>
    </comment>
    <comment ref="L101" authorId="1" shapeId="0" xr:uid="{36B3BC28-E6F6-47BE-A102-E0BF0547DBF2}">
      <text>
        <r>
          <rPr>
            <sz val="11"/>
            <color rgb="FF000000"/>
            <rFont val="Arial"/>
            <family val="2"/>
          </rPr>
          <t xml:space="preserve">======
</t>
        </r>
        <r>
          <rPr>
            <sz val="11"/>
            <color rgb="FF000000"/>
            <rFont val="Arial"/>
            <family val="2"/>
          </rPr>
          <t xml:space="preserve">ID#AAAAMmZ4JBA
</t>
        </r>
        <r>
          <rPr>
            <sz val="11"/>
            <color rgb="FF000000"/>
            <rFont val="Arial"/>
            <family val="2"/>
          </rPr>
          <t xml:space="preserve">Usuario    (2021-07-08 02:30:24)
</t>
        </r>
        <r>
          <rPr>
            <sz val="11"/>
            <color rgb="FF000000"/>
            <rFont val="Arial"/>
            <family val="2"/>
          </rPr>
          <t>Describa el numero de veces que se ejecuta la actividad en 1 año</t>
        </r>
      </text>
    </comment>
    <comment ref="L103" authorId="0" shapeId="0" xr:uid="{9D81F0EE-E320-431E-B3AA-7B1933992FC6}">
      <text>
        <r>
          <rPr>
            <b/>
            <sz val="9"/>
            <color indexed="81"/>
            <rFont val="Tahoma"/>
            <family val="2"/>
          </rPr>
          <t>Usuario:</t>
        </r>
        <r>
          <rPr>
            <sz val="9"/>
            <color indexed="81"/>
            <rFont val="Tahoma"/>
            <family val="2"/>
          </rPr>
          <t xml:space="preserve">
Describa el numero de veces que se ejecuta la actividad en 1 año</t>
        </r>
      </text>
    </comment>
    <comment ref="L105" authorId="0" shapeId="0" xr:uid="{D369D824-56B6-43BA-9C00-0861149996A6}">
      <text>
        <r>
          <rPr>
            <b/>
            <sz val="9"/>
            <color indexed="81"/>
            <rFont val="Tahoma"/>
            <family val="2"/>
          </rPr>
          <t>Usuario:</t>
        </r>
        <r>
          <rPr>
            <sz val="9"/>
            <color indexed="81"/>
            <rFont val="Tahoma"/>
            <family val="2"/>
          </rPr>
          <t xml:space="preserve">
Describa el numero de veces que se ejecuta la actividad en 1 año</t>
        </r>
      </text>
    </comment>
    <comment ref="L107" authorId="1" shapeId="0" xr:uid="{243EA264-6991-454D-85BF-E72DA48E5C0A}">
      <text>
        <r>
          <rPr>
            <sz val="11"/>
            <color theme="1"/>
            <rFont val="Calibri"/>
            <family val="2"/>
            <scheme val="minor"/>
          </rPr>
          <t>======
ID#AAAAaaH0fyk
Usuario    (2022-08-16 20:55:04)
Describa el numero de veces que se ejecuta la actividad en 1 año</t>
        </r>
      </text>
    </comment>
    <comment ref="L109" authorId="0" shapeId="0" xr:uid="{96289F07-2770-4F9A-A38E-1BAF9CE6B5AD}">
      <text>
        <r>
          <rPr>
            <b/>
            <sz val="9"/>
            <color indexed="81"/>
            <rFont val="Tahoma"/>
            <family val="2"/>
          </rPr>
          <t>Usuario:</t>
        </r>
        <r>
          <rPr>
            <sz val="9"/>
            <color indexed="81"/>
            <rFont val="Tahoma"/>
            <family val="2"/>
          </rPr>
          <t xml:space="preserve">
Describa el numero de veces que se ejecuta la actividad en 1 año</t>
        </r>
      </text>
    </comment>
    <comment ref="L110" authorId="1" shapeId="0" xr:uid="{DEF73BB4-8F9A-44AE-AA17-E8EDA262BFF9}">
      <text>
        <r>
          <rPr>
            <sz val="11"/>
            <color rgb="FF000000"/>
            <rFont val="Arial"/>
            <family val="2"/>
          </rPr>
          <t xml:space="preserve">======
</t>
        </r>
        <r>
          <rPr>
            <sz val="11"/>
            <color rgb="FF000000"/>
            <rFont val="Arial"/>
            <family val="2"/>
          </rPr>
          <t xml:space="preserve">ID#AAAAMmZ4JBI
</t>
        </r>
        <r>
          <rPr>
            <sz val="11"/>
            <color rgb="FF000000"/>
            <rFont val="Arial"/>
            <family val="2"/>
          </rPr>
          <t xml:space="preserve">Usuario    (2021-07-08 02:30:24)
</t>
        </r>
        <r>
          <rPr>
            <sz val="11"/>
            <color rgb="FF000000"/>
            <rFont val="Arial"/>
            <family val="2"/>
          </rPr>
          <t>Describa el numero de veces que se ejecuta la actividad en 1 año</t>
        </r>
      </text>
    </comment>
    <comment ref="L112" authorId="1" shapeId="0" xr:uid="{5CA2198A-1D3C-4FB1-98E6-29FA405AF601}">
      <text>
        <r>
          <rPr>
            <sz val="11"/>
            <color rgb="FF000000"/>
            <rFont val="Arial"/>
            <family val="2"/>
          </rPr>
          <t xml:space="preserve">======
</t>
        </r>
        <r>
          <rPr>
            <sz val="11"/>
            <color rgb="FF000000"/>
            <rFont val="Arial"/>
            <family val="2"/>
          </rPr>
          <t xml:space="preserve">ID#AAAAMmZ4JBA
</t>
        </r>
        <r>
          <rPr>
            <sz val="11"/>
            <color rgb="FF000000"/>
            <rFont val="Arial"/>
            <family val="2"/>
          </rPr>
          <t xml:space="preserve">Usuario    (2021-07-08 02:30:24)
</t>
        </r>
        <r>
          <rPr>
            <sz val="11"/>
            <color rgb="FF000000"/>
            <rFont val="Arial"/>
            <family val="2"/>
          </rPr>
          <t>Describa el numero de veces que se ejecuta la actividad en 1 año</t>
        </r>
      </text>
    </comment>
    <comment ref="L113" authorId="0" shapeId="0" xr:uid="{15C249CA-D1D2-49E1-A1BF-43F30593576B}">
      <text>
        <r>
          <rPr>
            <b/>
            <sz val="9"/>
            <color indexed="81"/>
            <rFont val="Tahoma"/>
            <family val="2"/>
          </rPr>
          <t>Usuario:</t>
        </r>
        <r>
          <rPr>
            <sz val="9"/>
            <color indexed="81"/>
            <rFont val="Tahoma"/>
            <family val="2"/>
          </rPr>
          <t xml:space="preserve">
Describa el numero de veces que se ejecuta la actividad en 1 año</t>
        </r>
      </text>
    </comment>
    <comment ref="L115" authorId="1" shapeId="0" xr:uid="{9474B531-8594-4990-A6EA-E69C1147AD45}">
      <text>
        <r>
          <rPr>
            <sz val="11"/>
            <color rgb="FF000000"/>
            <rFont val="Arial"/>
            <family val="2"/>
          </rPr>
          <t xml:space="preserve">======
</t>
        </r>
        <r>
          <rPr>
            <sz val="11"/>
            <color rgb="FF000000"/>
            <rFont val="Arial"/>
            <family val="2"/>
          </rPr>
          <t xml:space="preserve">ID#AAAAMmZ4JBA
</t>
        </r>
        <r>
          <rPr>
            <sz val="11"/>
            <color rgb="FF000000"/>
            <rFont val="Arial"/>
            <family val="2"/>
          </rPr>
          <t xml:space="preserve">Usuario    (2021-07-08 02:30:24)
</t>
        </r>
        <r>
          <rPr>
            <sz val="11"/>
            <color rgb="FF000000"/>
            <rFont val="Arial"/>
            <family val="2"/>
          </rPr>
          <t>Describa el numero de veces que se ejecuta la actividad en 1 año</t>
        </r>
      </text>
    </comment>
    <comment ref="L116" authorId="0" shapeId="0" xr:uid="{A5342ECA-1C52-472B-8437-E84C54E329F5}">
      <text>
        <r>
          <rPr>
            <b/>
            <sz val="9"/>
            <color indexed="81"/>
            <rFont val="Tahoma"/>
            <family val="2"/>
          </rPr>
          <t>Usuario:</t>
        </r>
        <r>
          <rPr>
            <sz val="9"/>
            <color indexed="81"/>
            <rFont val="Tahoma"/>
            <family val="2"/>
          </rPr>
          <t xml:space="preserve">
Describa el numero de veces que se ejecuta la actividad en 1 año</t>
        </r>
      </text>
    </comment>
    <comment ref="L118" authorId="0" shapeId="0" xr:uid="{B6C4D811-EEFB-473A-BDAA-7A2674372235}">
      <text>
        <r>
          <rPr>
            <b/>
            <sz val="9"/>
            <color indexed="81"/>
            <rFont val="Tahoma"/>
            <family val="2"/>
          </rPr>
          <t>Usuario:</t>
        </r>
        <r>
          <rPr>
            <sz val="9"/>
            <color indexed="81"/>
            <rFont val="Tahoma"/>
            <family val="2"/>
          </rPr>
          <t xml:space="preserve">
Describa el numero de veces que se ejecuta la actividad en 1 año</t>
        </r>
      </text>
    </comment>
  </commentList>
</comments>
</file>

<file path=xl/sharedStrings.xml><?xml version="1.0" encoding="utf-8"?>
<sst xmlns="http://schemas.openxmlformats.org/spreadsheetml/2006/main" count="1862" uniqueCount="849">
  <si>
    <t>Referencia</t>
  </si>
  <si>
    <t>Descripción del riesgo</t>
  </si>
  <si>
    <t>Frecuencia</t>
  </si>
  <si>
    <t>Probabilidad inherente</t>
  </si>
  <si>
    <t>%</t>
  </si>
  <si>
    <t>Zona de riesgo inherente</t>
  </si>
  <si>
    <t>La actividad que conlleva el riesgo se ejecuta como máximos 2 veces por año</t>
  </si>
  <si>
    <t>Muy Baja</t>
  </si>
  <si>
    <t>Baja</t>
  </si>
  <si>
    <t>Media</t>
  </si>
  <si>
    <t>Muy Alta</t>
  </si>
  <si>
    <t>La actividad que conlleva el riesgo se ejecuta más de 5000 veces por año</t>
  </si>
  <si>
    <t>La actividad que conlleva el riesgo se ejecuta de 3 a 24 veces por año</t>
  </si>
  <si>
    <t>La actividad que conlleva el riesgo se ejecuta de 24 a 500 veces por año</t>
  </si>
  <si>
    <t>La actividad que conlleva el riesgo se ejecuta mínimo 500 veces al año y máximo 5000 vecespor año</t>
  </si>
  <si>
    <t>Frecuencia de la Actividad</t>
  </si>
  <si>
    <t>Probabilidad</t>
  </si>
  <si>
    <t>A l t a</t>
  </si>
  <si>
    <t>Afectación Económica</t>
  </si>
  <si>
    <t>Leve</t>
  </si>
  <si>
    <t>Menor</t>
  </si>
  <si>
    <t>Moderado</t>
  </si>
  <si>
    <t>Mayor</t>
  </si>
  <si>
    <t>Catastrófico</t>
  </si>
  <si>
    <t>El riesgo afecta la imagen de algún área de la organización.</t>
  </si>
  <si>
    <t>El riesgo afecta la imagen de la entidad internamente, de conocimiento general nivel interno, de junta directiva y accionistas y/o de proveedores.</t>
  </si>
  <si>
    <t>El riesgo afecta la imagen de la entidad con algunos usuarios de relevancia frente al logro de los objetivos</t>
  </si>
  <si>
    <t>El riesgo afecta la imagen de la entidad a nivel nacional, con efecto publicitario sostenido a nivel país</t>
  </si>
  <si>
    <t>Bajo</t>
  </si>
  <si>
    <t>Alto</t>
  </si>
  <si>
    <t>Extremo</t>
  </si>
  <si>
    <t>Implementación</t>
  </si>
  <si>
    <t>Calificación</t>
  </si>
  <si>
    <t>Documentación</t>
  </si>
  <si>
    <t>Evidencia</t>
  </si>
  <si>
    <t>Probabilidad Residual Final</t>
  </si>
  <si>
    <t>Probabilidad Residual</t>
  </si>
  <si>
    <t>Impacto Residual Final</t>
  </si>
  <si>
    <t>Zona de Riesgo Final</t>
  </si>
  <si>
    <t>Tratamiento</t>
  </si>
  <si>
    <t>Afectación</t>
  </si>
  <si>
    <t>Atributos</t>
  </si>
  <si>
    <t>Descripción del Control</t>
  </si>
  <si>
    <t>Probabilidad (Controles preventivos y Detectivos)</t>
  </si>
  <si>
    <t>Impacto (Controles Correctivos)</t>
  </si>
  <si>
    <t>Tipo de control</t>
  </si>
  <si>
    <t>Preventivo</t>
  </si>
  <si>
    <t>Detectivo</t>
  </si>
  <si>
    <t>Correctivo</t>
  </si>
  <si>
    <t>Manual</t>
  </si>
  <si>
    <t>Automático</t>
  </si>
  <si>
    <t>Documentado</t>
  </si>
  <si>
    <t>Sin documentar</t>
  </si>
  <si>
    <t>Continua</t>
  </si>
  <si>
    <t>Aleatoria</t>
  </si>
  <si>
    <t>Con registro</t>
  </si>
  <si>
    <t>Sin registro</t>
  </si>
  <si>
    <t>Afectación económica</t>
  </si>
  <si>
    <t>Por multa y sanción del ente regular</t>
  </si>
  <si>
    <t>Ejecución y administración de procesos</t>
  </si>
  <si>
    <t>Clasificación de riesgos</t>
  </si>
  <si>
    <t>Fraude externo</t>
  </si>
  <si>
    <t>Fraude interno</t>
  </si>
  <si>
    <t>Fallas tecnológicas</t>
  </si>
  <si>
    <t>Relaciones laborales</t>
  </si>
  <si>
    <t>Usuarios, productos y prácticas</t>
  </si>
  <si>
    <t>Daños a activos fijos/ eventos externos</t>
  </si>
  <si>
    <t>X</t>
  </si>
  <si>
    <t>Control</t>
  </si>
  <si>
    <t>Reducir - Mitigar</t>
  </si>
  <si>
    <t>Reducir - Transferir</t>
  </si>
  <si>
    <t>Aceptar</t>
  </si>
  <si>
    <t>Evitar</t>
  </si>
  <si>
    <t>El riesgo afecta la imagen de la entidad con efecto publicitario sostenido a nivel de sector administrativo, nivel departamental o municipal.</t>
  </si>
  <si>
    <t>Identificación del Riesgo</t>
  </si>
  <si>
    <t>Valoración del Riesgo</t>
  </si>
  <si>
    <t>Plan de acción</t>
  </si>
  <si>
    <t>Responsable</t>
  </si>
  <si>
    <t>Fecha de Implementación</t>
  </si>
  <si>
    <t>Fecha de Seguimiento</t>
  </si>
  <si>
    <t>Seguimiento</t>
  </si>
  <si>
    <t>Estado</t>
  </si>
  <si>
    <t>Impacto
¿Qué?</t>
  </si>
  <si>
    <t>Causa Inmediata
¿Cómo?</t>
  </si>
  <si>
    <t>Causa Raiz
¿Por qué?</t>
  </si>
  <si>
    <t>Clasificación del riesgo
(Seleccionar)</t>
  </si>
  <si>
    <t>Frecuencia
(Seleccionar)</t>
  </si>
  <si>
    <t xml:space="preserve">Impacto inherente
(Seleccionar)
</t>
  </si>
  <si>
    <t>Tipo 
(Seleccionar)</t>
  </si>
  <si>
    <t>Implementación
(Seleccionar)</t>
  </si>
  <si>
    <t>FACTOR</t>
  </si>
  <si>
    <t>DEFINICIÓN</t>
  </si>
  <si>
    <t>DESCRIPCIÓN</t>
  </si>
  <si>
    <t>Procesos</t>
  </si>
  <si>
    <t xml:space="preserve">Eventos relacionados con errores en las actividades que deben realizar los servidores de la organización. </t>
  </si>
  <si>
    <t>Falla de procedimientos</t>
  </si>
  <si>
    <t xml:space="preserve">Errores de grabación, autorización </t>
  </si>
  <si>
    <t xml:space="preserve">Errores en cálculos para pagos internos y externos </t>
  </si>
  <si>
    <t xml:space="preserve">Falta de capacitación, temas relacionados con el personal </t>
  </si>
  <si>
    <t>Talento Humano</t>
  </si>
  <si>
    <t xml:space="preserve">Incluye seguridad y salud en el trabajo. Se analiza posible dolo e intención frente a la corrupción </t>
  </si>
  <si>
    <t xml:space="preserve">Hurto activos </t>
  </si>
  <si>
    <t xml:space="preserve">Posibles comportamientos no éticos de los empleados </t>
  </si>
  <si>
    <t xml:space="preserve">Fraude interno (corrupción, soborno) </t>
  </si>
  <si>
    <t xml:space="preserve">Tecnología </t>
  </si>
  <si>
    <t xml:space="preserve">Eventos relacionados con la infraestructura tecnológica de la entidad. </t>
  </si>
  <si>
    <t xml:space="preserve">Daño de equipos </t>
  </si>
  <si>
    <t xml:space="preserve">Caída de aplicaciones </t>
  </si>
  <si>
    <t xml:space="preserve">Caída de redes </t>
  </si>
  <si>
    <t xml:space="preserve">Errores en programas </t>
  </si>
  <si>
    <t xml:space="preserve">Infraestructura </t>
  </si>
  <si>
    <t xml:space="preserve">Eventos relacionados con la infraestructura física de la entidad </t>
  </si>
  <si>
    <t xml:space="preserve">Derrumbes </t>
  </si>
  <si>
    <t xml:space="preserve">Incendios </t>
  </si>
  <si>
    <t xml:space="preserve">Inundaciones </t>
  </si>
  <si>
    <t xml:space="preserve">Daños a activos fijos </t>
  </si>
  <si>
    <t xml:space="preserve">Evento externo </t>
  </si>
  <si>
    <t xml:space="preserve">Situaciones externas que afectan la entidad. </t>
  </si>
  <si>
    <t xml:space="preserve">Suplantación de identidad </t>
  </si>
  <si>
    <t xml:space="preserve">Asalto a la oficina </t>
  </si>
  <si>
    <t xml:space="preserve">Atentados, vandalismo, orden público </t>
  </si>
  <si>
    <t>ÁREAS FACTORES DE RIESGO</t>
  </si>
  <si>
    <t>Clasificación</t>
  </si>
  <si>
    <t>Factor de riesgo</t>
  </si>
  <si>
    <t>Descripción</t>
  </si>
  <si>
    <t xml:space="preserve">Ejecución y administración de procesos </t>
  </si>
  <si>
    <t>Proceso</t>
  </si>
  <si>
    <t xml:space="preserve">Pérdidas derivadas de errores en la ejecución y administración de procesos </t>
  </si>
  <si>
    <t xml:space="preserve">Fraude externo </t>
  </si>
  <si>
    <t>Evento externo</t>
  </si>
  <si>
    <t xml:space="preserve">Pérdida derivada de actos de fraude por personas ajenas a la organización (no participa personal de la entidad). </t>
  </si>
  <si>
    <t xml:space="preserve">Fraude interno </t>
  </si>
  <si>
    <t xml:space="preserve">Pérdida debido a actos de fraude, actuaciones irregulares, comisión de hechos delictivos abuso de confianza, apropiación indebida, incumplimiento de regulaciones legales o internas de la entidad en las cuales está involucrado por lo menos 1 participante interno de la organización, son realizadas de forma intencional y/o con ánimo de lucro para sí mismo o para terceros. </t>
  </si>
  <si>
    <t xml:space="preserve">Fallas tecnológicas </t>
  </si>
  <si>
    <t>Tecnología</t>
  </si>
  <si>
    <r>
      <t xml:space="preserve">Errores en </t>
    </r>
    <r>
      <rPr>
        <i/>
        <sz val="12"/>
        <color rgb="FF000000"/>
        <rFont val="Arial Narrow"/>
        <family val="2"/>
      </rPr>
      <t>hardware</t>
    </r>
    <r>
      <rPr>
        <sz val="12"/>
        <color rgb="FF000000"/>
        <rFont val="Arial Narrow"/>
        <family val="2"/>
      </rPr>
      <t xml:space="preserve">, </t>
    </r>
    <r>
      <rPr>
        <i/>
        <sz val="12"/>
        <color rgb="FF000000"/>
        <rFont val="Arial Narrow"/>
        <family val="2"/>
      </rPr>
      <t>software</t>
    </r>
    <r>
      <rPr>
        <sz val="12"/>
        <color rgb="FF000000"/>
        <rFont val="Arial Narrow"/>
        <family val="2"/>
      </rPr>
      <t xml:space="preserve">, telecomunicaciones, interrupción de servicios básicos. </t>
    </r>
  </si>
  <si>
    <t xml:space="preserve">Relaciones laborales </t>
  </si>
  <si>
    <t>Puede asociarse a varios factores</t>
  </si>
  <si>
    <t xml:space="preserve">Pérdidas que surgen de acciones contrarias a las leyes o acuerdos de empleo, salud o seguridad, del pago de demandas por daños personales o de discriminación. </t>
  </si>
  <si>
    <t xml:space="preserve">Usuarios, productos y prácticas </t>
  </si>
  <si>
    <t xml:space="preserve">Fallas negligentes o involuntarias de las obligaciones frente a los usuarios y que impiden satisfacer una obligación profesional frente a éstos. </t>
  </si>
  <si>
    <t xml:space="preserve">Daños a activos fijos/ eventos externos </t>
  </si>
  <si>
    <t>Infraestructura</t>
  </si>
  <si>
    <t xml:space="preserve">Pérdida por daños o extravíos de los activos fijos por desastres naturales u otros riesgos/eventos externos como atentados, vandalismo, orden público. </t>
  </si>
  <si>
    <t>CLASIFICACIÓN DE RIESGOS</t>
  </si>
  <si>
    <t>DETERMINAR LA PROBABILIDAD</t>
  </si>
  <si>
    <t>DETERMINAR EL IMPACTO</t>
  </si>
  <si>
    <t>NIVEL DE SEVERIDAD</t>
  </si>
  <si>
    <t>Características</t>
  </si>
  <si>
    <t>Peso</t>
  </si>
  <si>
    <t xml:space="preserve">Atributos de eficiencia </t>
  </si>
  <si>
    <t xml:space="preserve">Tipo </t>
  </si>
  <si>
    <t xml:space="preserve">Va hacia las causas del riesgo, aseguran el resultado final esperado. </t>
  </si>
  <si>
    <t xml:space="preserve">Detecta que algo ocurre y devuelve el proceso a los controles preventivos. Se pueden generar reprocesos. </t>
  </si>
  <si>
    <t xml:space="preserve">Dado que permiten reducir el impacto de la materialización del riesgo, tienen un costo en su implementación. </t>
  </si>
  <si>
    <t xml:space="preserve">Automático </t>
  </si>
  <si>
    <t xml:space="preserve">Son actividades de procesamiento o validación de información que se ejecutan por un sistema y/o aplicativo de manera automática sin la intervención de personas para su realización. </t>
  </si>
  <si>
    <t xml:space="preserve">Controles que son ejecutados por una persona, tiene implícito el error humano. </t>
  </si>
  <si>
    <t xml:space="preserve">Atributos informativos </t>
  </si>
  <si>
    <t xml:space="preserve">Documentado </t>
  </si>
  <si>
    <t xml:space="preserve">Controles que están documentados en el proceso, ya sea en manuales, procedimientos, flujogramas o cualquier otro documento propio del proceso. </t>
  </si>
  <si>
    <t>-</t>
  </si>
  <si>
    <t xml:space="preserve">Sin documentar </t>
  </si>
  <si>
    <t xml:space="preserve">Identifica a los controles que pese a que se ejecutan en el proceso no se encuentran documentados en ningún documento propio del proceso. </t>
  </si>
  <si>
    <t xml:space="preserve">Continua </t>
  </si>
  <si>
    <t xml:space="preserve">El control se aplica siempre que se realiza la actividad que conlleva el riesgo. </t>
  </si>
  <si>
    <t xml:space="preserve">Aleatoria </t>
  </si>
  <si>
    <t xml:space="preserve">El control se aplica aleatoriamente a la actividad que conlleva el riesgo </t>
  </si>
  <si>
    <t xml:space="preserve">Con registro </t>
  </si>
  <si>
    <t xml:space="preserve">El control deja un registro permite evidencia la ejecución del control. </t>
  </si>
  <si>
    <t xml:space="preserve">Sin registro </t>
  </si>
  <si>
    <t xml:space="preserve">El control no deja registro de la ejecución del control </t>
  </si>
  <si>
    <t>ANALISIS Y EVALUACIÓN DE CONTROLES</t>
  </si>
  <si>
    <t xml:space="preserve">Debe establecer Plan de Acción
Si/No
 </t>
  </si>
  <si>
    <t>Monitoreo y revisión - Esquema de líneas de defensa</t>
  </si>
  <si>
    <t>No</t>
  </si>
  <si>
    <t>Si</t>
  </si>
  <si>
    <t>Afectación menor a 30 SMLMV</t>
  </si>
  <si>
    <t>Entre 30 y 150 SMLMV</t>
  </si>
  <si>
    <t>Entre 150 y 300 SMLMV</t>
  </si>
  <si>
    <t>Entre 300 y 1500 SMLMV</t>
  </si>
  <si>
    <t>Mayor a 1500 SMLMV</t>
  </si>
  <si>
    <t>Responsable Linea de Defensa</t>
  </si>
  <si>
    <t>Nombre Dependencia</t>
  </si>
  <si>
    <t>Unidad de gestión o área</t>
  </si>
  <si>
    <t>Objetivo Proceso</t>
  </si>
  <si>
    <t>Cerrado</t>
  </si>
  <si>
    <t>Dificultad de la ciudadanía para desplazarse a espacios alejados de su lugar de trabajo o residencia para poder acceder a la oferta delagerencia de música.</t>
  </si>
  <si>
    <t>Posibilidad de perdida de imagen debido a la baja participación de público en la oferta de la entidad, debido a la ificultad de la ciudadanía para desplazarse a espacios alejados de su lugar de trabajo o residencia para poder acceder a la oferta delagerencia de música.</t>
  </si>
  <si>
    <t>Alcance y tiempos de divulgación de las actividades de circulación.</t>
  </si>
  <si>
    <t>Facilidad de acceso y desplazamiento a los lugares de ejecucíon de las actividades de circulación.</t>
  </si>
  <si>
    <t>Acceso y manejo de las herramientas tecnológicas necesarias para la participación en las actividades de circulación.</t>
  </si>
  <si>
    <t>Control 1: Implementar una programación musical descentralizada que permita llevar una oferta artística próxima, diversa y pertinente en diferentes localidades de la ciudad.</t>
  </si>
  <si>
    <t>Control 2: Fortalecer la articulación de las unidades de gestión con la Oficina Asesora de Comunicaciones, con el fin de optimizar los procesos de divulgación y segmentar los públicos a los que se dirige cada actividad.</t>
  </si>
  <si>
    <t>Control 3: Generar franjas de programación en horarios en los que se reduzcan las dificultades de movilidad y en espacios centrales con diferentes rutas de acceso.</t>
  </si>
  <si>
    <t xml:space="preserve">Control 4: Realizar jornadas de acompañamiento a la población con dichjas dificultades , para facilitar el acceso a las plataformas.
Garantizar el acceso a las herramientas necesarias para las actividades de circulación, a trav{es de alianzas interinstitucionales con entidades que nos ayuden a mitigar los riesgos
</t>
  </si>
  <si>
    <t>No aplica</t>
  </si>
  <si>
    <t>Gerencia de Musica</t>
  </si>
  <si>
    <t xml:space="preserve">
Perdida de imagen </t>
  </si>
  <si>
    <t>Abierto</t>
  </si>
  <si>
    <t>Debido a la dependencia del componente de recaudo.</t>
  </si>
  <si>
    <t xml:space="preserve">Se requieren cargos para funcionarios que se ajusten a las necesidades y carga de la Gerencia , en tanto ya tiene un procedimiento a cargo en el SIG y tiene dos mas en proceso de aprobación. </t>
  </si>
  <si>
    <t>Posibilidad de afectación economica y retraso en la gestión misonal, relacionados con el control y seguimiento de las actividades misionales y administrativas del área, debido a la insuficiente cantidad de personal de planta disponible para el desarrollo de estas.</t>
  </si>
  <si>
    <t>Disminución de asistencia e impacto en todas las actividades programadas por la Gerencia</t>
  </si>
  <si>
    <t xml:space="preserve">La baja difusión de la oferta de la Gerencia en la multiplicidad de canales de divulgación que se requiere para poblaciones diferenciadas ,incide de manera directa en el número de beneficiarios de todas las actividades de la Gerencia. </t>
  </si>
  <si>
    <t xml:space="preserve">Posibilidad de afectación económica en tanto la proporción inversión vs. # de beneficiarios no permite el cumplimiento de metas poblacionales, disminución en la efectividad del gasto público. </t>
  </si>
  <si>
    <t>Procesos administrativos, logísticos y/o técnicos no adecuados para la ejecución de eventos y/o actividades.</t>
  </si>
  <si>
    <t>Posibilidad de afectación económica y pérdida de imagen debido a procesos administrativos, logísticos y/o técnicos no adecuados, por la debilidad en la planeación para la producción de eventos y/o actividades.</t>
  </si>
  <si>
    <t>Perdida de imagen</t>
  </si>
  <si>
    <t>Acta de reunión</t>
  </si>
  <si>
    <t>La OAP-TI reviso, analizo y corroboro que con fundamento en el reporte del líder de proceso en relación con las evidencias del control, cumplen con la aplicación de la metodología y la efectividad del control</t>
  </si>
  <si>
    <t>Inestabilidad en los tiempos de las plantas de personal. La baja cantidad de personal de planta dentro de la gerencia</t>
  </si>
  <si>
    <t xml:space="preserve">
Afectación económica y retraso en gestión misional</t>
  </si>
  <si>
    <t>Gerencia de Danza</t>
  </si>
  <si>
    <t xml:space="preserve">
Perdida de imagen, baja participación de público en oferta de la entidad</t>
  </si>
  <si>
    <t xml:space="preserve">Control 1:  Establecer reuniones con la Subdirección de las Artes,  con Subdirección Administrativa y Financiera, Oficina  Asesora de planeación y tecnologías, para ampliar los cargos de planta para la gerencia. </t>
  </si>
  <si>
    <t>Control 1: Establecer acciones precisas de divulgación y difusión de la oferta de  la Gerencia con diferenciación de públicos y estrategias diferenciadas.   Esto se realizará a través de la contratación de de un profesional experto en estrategias de difusión</t>
  </si>
  <si>
    <t>ANTEPROYECTO CONTRATACIÓN 2023</t>
  </si>
  <si>
    <t>Debilidades en la planeación para la producción de eventos y/o actividades.</t>
  </si>
  <si>
    <t>Control 3: Proyección presupuestal anual con las unidades de gestión, definiendo los insumos y recursos necesarios para el desarrollo de sus actividades y/o eventos.
GCIR-F-26 seguimiento presupuestal oficina de producción.
GCIR-F-31  Proyección Anual de Actividades, e sla base para establecer el seguimiento de compra.</t>
  </si>
  <si>
    <t>Control 4: Registro mensual de eventos y/o actividades junto con las unidades de gestión en el calendario establecido por el área de producción.
GCRI-F-13 _programación mensual de eventos artísticos 2022.</t>
  </si>
  <si>
    <t>Área de producción</t>
  </si>
  <si>
    <t xml:space="preserve">Establecer seguimiento al plan de compras </t>
  </si>
  <si>
    <t>Seguimiento presupuestal</t>
  </si>
  <si>
    <t>Seguimiento al registro mensual de eventos.</t>
  </si>
  <si>
    <t>Cerrada</t>
  </si>
  <si>
    <t xml:space="preserve">
Afectación económica, y pérdida de imagen por retrasos en la ejecución de actividades.</t>
  </si>
  <si>
    <t>Gestión de fomento a las practicas artísticas</t>
  </si>
  <si>
    <t>Promover el desarrollo de las prácticas de los campos de las artes, por medio de la entrega de recursos financieros, técnicos y en especie necesarios para su ejecución y generación de productos culturales y artísticos, con el fin de lograr la visibilización, fortalecimiento y proyección de las prácticas artísticas en la ciudad y su interrelación con otros campos del saber.</t>
  </si>
  <si>
    <t xml:space="preserve">
Debido a la no concurrencia de profesionales con experticia desde las áreas técnicas.</t>
  </si>
  <si>
    <t>Posibilidad de pérdida económica por fallas en la etapa precontractual en los procesos de selección por el deficiente establecimiento de condiciones técnicas y requisitos habilitantes, debido a la no concurrencia de profesionales con experticia desde las áreas técnicas.</t>
  </si>
  <si>
    <t>Control 1: Se establecerá una mesa de trabajo conformada por profesionales técnicos, financieros y jurídicos para la construcción de las especificaciones técnicas y requisitos técnicos habilitantes en cada uno de los procesos de selección de acuerdo a las necesidades de la SEC, esta tendrá una periodicidad mensual.</t>
  </si>
  <si>
    <t xml:space="preserve">
Posibilidad de pérdida de imagen debido a la eventual limitación de presupuesto para la sostenibilidad de los equipamientos, dada la dependencia del componente de recaudo.</t>
  </si>
  <si>
    <t xml:space="preserve">Control 1: Informe que dé cuenta de la contribución de
la estrategia de mercadeo y alianzas en la gestión de
consecusión de recursos para la SEC. </t>
  </si>
  <si>
    <t>Consolidar un informe
trimestral que dé cuenta
de los avances de la
estrategia de mercadeo.</t>
  </si>
  <si>
    <t>Subdirector de
Equipamientos
Culturales.
Profesionales de
apoyo-mercadeo.</t>
  </si>
  <si>
    <t>El Plan de acción se mantiene.</t>
  </si>
  <si>
    <t>En proceso</t>
  </si>
  <si>
    <t>Fallas en la etapa precontractual en los procesos de selección.
Por el deficiente establecimiento de condiciones técnicas y requisitos habilitantes.</t>
  </si>
  <si>
    <t>Insuficiencia de recursos
Por la limitación de presupuesto para la sustentabilidad de los equipamientos.</t>
  </si>
  <si>
    <t>Subdirección de Equipamentos Culturales</t>
  </si>
  <si>
    <t>Gerencia de Escenarios</t>
  </si>
  <si>
    <t>Gestión Integral de Espacios Culturales</t>
  </si>
  <si>
    <t>Generar una RED DE EQUIPAMIENTOS CULTURALES SUSTENTABLES que garanticen la apropiación ciudadana, la oferta artística y de cultura científica diversa e incluyente y la gestión de recursos para la innovación social y cultural.</t>
  </si>
  <si>
    <t>1.   Falta de personal de planta en la SFA para la ejecución y supervisión de contratos.</t>
  </si>
  <si>
    <t>Falta de  personal que se  ajuste a las necesidades de SFA</t>
  </si>
  <si>
    <t>Posibilidad de afectación económica por dificultad en el control y seguimiento de  la ejecución de los contratos, debido a la insuficiente cantidad de personal de planta disponible para el desarrollo de estas actividades misionales y de supervisión</t>
  </si>
  <si>
    <t>cerrado</t>
  </si>
  <si>
    <t xml:space="preserve">Nuevo Control 2: 
1.	Realizar la actualización de los expedientes de arrendamientos en la plataforma de Orfeo 
2.	Establecer el corte de los contratos de los artistas los 30 de cada mes, implementación 2023
3.	Establecer fecha máxima de cargue de informes en el secop II los 25 de cada más, mediante cronograma y reunión si se requiere por incumplimiento de esta fecha a los contratistas
4.	Escalar a la oficina Asesora de Planeación y a la Subdirección Administrativa y Financiera la necesidad de la actualización del manual de supervisión
5.	Generar un drive para la socialización de los documentos: Instructivo de la Subdirección de Formación Artística (Pandora-SecopII) y flujo grama para equipo administrativo y supervisores, para terminación anticipada y cesión
</t>
  </si>
  <si>
    <t>Subdirectora de Formación Artística</t>
  </si>
  <si>
    <t>abierto</t>
  </si>
  <si>
    <t>Afectación reputacional</t>
  </si>
  <si>
    <t>1. Incertidumbre en el modo de llevar a cabo las actividades, frente a las nuevas condiciones de virtualidad y presencialidad.
2. Aumento de la carga de trabajo, por la planeación, implementación y retroalimentación de las estrategias que se adapten a las nuevas modalidades de atención (virtual, presencial y alternancia) en el territorio. 
3. Falta de condiciones óptimas para el desarrollo de las actividades virtuales y presenciales que impidan el desarrollo de las actividades propuestas a la comunidad.
4.Impacto emocional al escuchar los relatos que generan afectación emocional de los equipos de trabajo de la Subdirección de Formación Artística, frente a las diferentes situaciones adversas de las comunidades en los territorios.</t>
  </si>
  <si>
    <t>Situaciones de orden externo sobre las cuales no hay un control directo por parte de la Subdirección de Formación Artística y la atención que requiere el contacto, con las comunidades en situación o en riesgo de vulnerabilidad.</t>
  </si>
  <si>
    <t>Posibilidad de pérdida de imagen por afectaciónes psicosociales y de salud mental en los equipos de la Subdirección de Formación Artística, debido a las situaciones de orden público y al contacto con las comunidades en situación de riesgo y vulnerabilidad.</t>
  </si>
  <si>
    <t xml:space="preserve">1. Falta de un sistema distrital de información de mujeres gestantes, niños y niñas de primera infancia, que permita el flujo de información entre entidades distritales.
2. Ausencia de acuerdos distritales para el intercambio de información en el marco de la Ruta Integral de Atenciones
3.  Inconsistencias de las base de datos del SIMAT </t>
  </si>
  <si>
    <t>Dificultades en la obtención de información sensible  para la caracterización de beneficiarios</t>
  </si>
  <si>
    <t xml:space="preserve">Posibilidad de pérdida de imagen debido a las dificultades en la obtención de información sensible necesaria para la caracterización de beneficiarios, así como en el acceso a bases de datos confiables para el reporte de las atenciones de los Programas NIDOS y CREA.
</t>
  </si>
  <si>
    <t xml:space="preserve">
Control1 Reporte  a la SED de la inconsistencias   de los beneficiaricas  a la mesa intersectorial  y a los colegios </t>
  </si>
  <si>
    <t>x</t>
  </si>
  <si>
    <t>sin registro</t>
  </si>
  <si>
    <t>Establecer mesas de trabajo con la Secretarias con la SED- SECRETARIA DE CULTURA
Reporte   a la SED de la inconsistencias   de los beneficiarias a la mesa intersectorial  a los colegios</t>
  </si>
  <si>
    <t>Control 2: Adelantar acciones que fortalezcan el registro de la información de los niños y niñas atendidos desde Nidos, a través de dos mesas de trabajo, una interna y una externa.(Evidencias: externa reuniones con la Secretaría de la Mujer, y mesas de trabajo internas con el SIF, actas de reunión.)</t>
  </si>
  <si>
    <t>Fortalecer el registro de la información de los niños y niñas atendidos desde Nidos, a través de dos mesas de trabajo, una interna (Equipo SIF) y una externa (SDM).</t>
  </si>
  <si>
    <t xml:space="preserve">
1. Débil formación de artistas en zonas rurales que puedan generar atenciones propias.
2. Difultad de acceso a la ploblacion rural por restricciones de pandemia</t>
  </si>
  <si>
    <t>No se cuenta con recursos suficientes para la movilización de artistas hacia las zonas rurales dispersas.</t>
  </si>
  <si>
    <t>Posibilidad de pérdida de imagen por la baja cobertura de atenciones en zonas rurales a mujeres gestantes, niños y niñas de la primera infancia, debido a la dificultad de acceso y a la oferta artística con enfoque diferencial requerida del programa NIDOS</t>
  </si>
  <si>
    <t>Nuevo Control 2: Adelantar una mesa de trabajo que facilite el analisis del trabajo con ruralidad desde el programa Nidos, con la dirección general, OAP y con el equipo territorial de Nidos.</t>
  </si>
  <si>
    <t>1. Sobrecarga de tareas en el equipo para la ejecución e implemetación de los procesos misionales y administrativos de las acciones del programa Culturas en Común</t>
  </si>
  <si>
    <t>Insuficiencia de personal para la ejecución de las actividades proyectadas en el plan de acción misional del programa y el alcance de las metas .</t>
  </si>
  <si>
    <t>Posibilidad de perdida de imagen por el incumplimiento de los objetivos, debido a la sobrecarga operativa del equipo, para la ejecución e implementación de las actividades del programa Culturas en Común.</t>
  </si>
  <si>
    <t>Control 1: Informar la necesidad  de personal  requerido para los diferentes  roles del programa culturas en común  a la Subdirección Administrativa y Financiera, Oficina  Asesora de planeación y tecnologías y Oficina Asesora Juridica</t>
  </si>
  <si>
    <t>Equipo Culturas en Común - Talento Humano</t>
  </si>
  <si>
    <t>Nuevo Control 2 : Gestionar  permanente la ampliación equipo de contratistas del programa.  
- Hacer  segumiento  de las acciones  del programa</t>
  </si>
  <si>
    <t>Equipo Culturas en Común - Oficina Asesora de Planeación</t>
  </si>
  <si>
    <t>1. Difusión y circulación de piezas publicitarias con tiempos limitados para una óptima convocatoria en los territorios.</t>
  </si>
  <si>
    <t>Debido al flujo de trabajo, corto tiempo entre la recepción de los insumos y el plazo para la gestión y creación de piezas y productos con el equipo de comunicaciones.</t>
  </si>
  <si>
    <t>Posibilidad de perdida de imagen y baja paricipación por el corto tiempo de convocatoria para los eventos que se realizan en los territorios por parte del programa Culturas en Común.</t>
  </si>
  <si>
    <t>Control 1::  Articulación interna de los procesos y tiempos del equipo de comunicaciones y los gestores generales de los componentes para la difusión de contenidos y convocatoria en los territorios</t>
  </si>
  <si>
    <t>Establecer reunión de articulación de protocolo interno de trabajo y procesos con el equipo de comunicaciones y los líderes misionales.</t>
  </si>
  <si>
    <t xml:space="preserve">Equipo de comunicaciones programa culturas en común Gestores General </t>
  </si>
  <si>
    <t xml:space="preserve">Se  realizo la construcción de la parrilla de programación </t>
  </si>
  <si>
    <t>El riesgo se mantiene, como actividades de mitigación se realizaron las diferentes mesas de trabajo con el área de comunicaciones y el programa se estableció una parrilla de contenidos, sin embargo, el equipo de comunicaciones cuenta con actividades transversales al instituto lo cual dificulta algunas actividades del programa. y se modifica los controles para establecer articulación con la oficina de comunicaciones
https://drive.google.com/drive/folders/19M0bqmo6agJjoo0cZt5t4sGVpmMaXg9c?usp=sharing</t>
  </si>
  <si>
    <t xml:space="preserve">Nuevo Control 2 .  Articular  la estrategia de comunicaciones con  el programa  </t>
  </si>
  <si>
    <t>Subdirección de Formación Artísitica</t>
  </si>
  <si>
    <t>Programa NIDOS - CREA</t>
  </si>
  <si>
    <t>Programa Culturas en Comun</t>
  </si>
  <si>
    <t>1. No tener claridad frente a los alcances de la misionalidad de la entidad en el marco de la garantía de los derechos culturales
 2. No tener concertación de los alcances de la oferta del Idartes con las comunidades
 3. Desconocimiento de los alcances de la entidad por parte de las comunidades de los territorios y baja articulación sectorial de entidades públicas
 4. Incumplimiento de los compromisos a las comunidades en los tiempos establecidos el aporte al fortalecimiento de los territorios</t>
  </si>
  <si>
    <t>Falencias en la Ruta de articulación y de trabajo debido a una falta de orientaciones, desconocimiento de los procesos de concertación y planeación de la territorialización de la inversión</t>
  </si>
  <si>
    <t>Posibilidad de pérdida de imagen por la deficiente articulación entre las diferentes unidades de gestión debido a una falta de orientación, desconocimiento, concertación y planeación de las acciones territoriales o territorializables por parte del recurso humano del Idartes y del sector.</t>
  </si>
  <si>
    <t xml:space="preserve">Control 1: Generar la Agenda cultural y artística territorial  para el desarrollo de la misionalidad </t>
  </si>
  <si>
    <t>Nuevo Control 2:  Formalizar los instrumentos establecidos para la lectura de realidades que permita documentar los compromisos  establecidos con la comunidad en la diferentes localidades.</t>
  </si>
  <si>
    <t>Documentar el instrumento de la lectura de realidades en el Sistema Integrado de Gestión</t>
  </si>
  <si>
    <t>Se realizo mesas de trabajo para la construcción  y apropiación del instrumento  su aplicación en la lectura de realidades</t>
  </si>
  <si>
    <t>Falta de claridad en criterios de priorización. dificultades relacionadas con una planeación deficiente</t>
  </si>
  <si>
    <t>Posibilidad de pérdida económica por una inadecuada distribución de  recurso y falta de orientaciones para llevar acabo  la territorialización presupuestal segun las necesidades y potencialidades de los territorios.</t>
  </si>
  <si>
    <t>Control 1: Reporte, seguimiento y control a SECPLAN de acuerdo con lo consigando en la herramienta Pandora.</t>
  </si>
  <si>
    <t xml:space="preserve">Nuevo Control 2: Generar orientaciones  sobre  la  parametrización de las metas territorializadas para vigencia 2023 de las diferentes unidades de gestión de la entidad.  
</t>
  </si>
  <si>
    <t xml:space="preserve">Establecer una Propuesta de parametrización de las metas en el marco de la implementación del enfoque  territorial </t>
  </si>
  <si>
    <t>OAP -TIC- Gestión territorial</t>
  </si>
  <si>
    <t>Gestión Territorial</t>
  </si>
  <si>
    <t>Establecer orientaciones para la gestión territorial del Idartes que vinculen a todas sus dependencias y que posibiliten visiones y planeaciones conjuntas con la ciudadanía, desde la cultura y las artes como bases para el fortalecimiento de los territorios socialmente construidos en la ciudad</t>
  </si>
  <si>
    <t>Pérdida de imagen</t>
  </si>
  <si>
    <t>Por presentación de Estados los Financieros que no reflejan la realidad económica</t>
  </si>
  <si>
    <t>Debido a que las unidades de gestión no entregan los soportes de acuerdo a los requerimientos y tiempos establecidos.</t>
  </si>
  <si>
    <t>Posibilidad de pérdida de imagen por la presentación de los Estados Financieros que no reflejan la realidad económica debido a que las unidades de gestión no entregan los soportes de acuerdo a los requerimientos y tiempos establecidos.</t>
  </si>
  <si>
    <t>Profesional Universitario(a) o contratista designado por SAF- Contabilidad</t>
  </si>
  <si>
    <t>Se da cierre al plan de acción y se estructura un nuevo plan de acción teniendo en cuenta que, las actividades planteadas estaban en función del control y no en función de la mitigación del riesgo.</t>
  </si>
  <si>
    <t>Las evidencias aportadas dan respuesta al control de forma pertinente y permiten que el riesgo no se materialice para este periodo, el link referenciado tiene la información relacionada.</t>
  </si>
  <si>
    <t>Se emitirán alertas a través de correo electrónico a las diferentes Unidades de Gestión, de acuerdo a lo establecido en la socialización del plan de sostenibilidad contable en lo pertinente a la entrega  de información.</t>
  </si>
  <si>
    <t>Por multa y/o sanción por parte de las entidades competentes</t>
  </si>
  <si>
    <t>Debido a a la inexactitud en la liquidación y presentación de impuestos y reportes de información contable y financiera de la Entidad.</t>
  </si>
  <si>
    <t>Posibilidad de afectación económica por multa y/o sanción por parte de las entidades competentes debido a la inexactitud en la liquidación y presentación de impuestos y reportes de información contable y financiera de la Entidad.</t>
  </si>
  <si>
    <t>Por expedición errónea de los CDPs y CRPs</t>
  </si>
  <si>
    <t>Debido a errores en la digitación, solicitudes urgentes (tiempos cortos de revisión), errores en la solicitud por parte de las diferentes unidades de gestión.</t>
  </si>
  <si>
    <t>Posibilidad de pérdida de imagen por expedición errónea de los CDPs y CRPs, debido a inconsistencias en la digitación, solicitudes urgentes (tiempos cortos de revisión), y errores en la solicitud por parte de las diferentes unidades de gestión.</t>
  </si>
  <si>
    <t>Profesional Especializado(a) o contratista designado por SAF- Presupuesto</t>
  </si>
  <si>
    <t>Por multa, sanción o investigaciones disciplinarias</t>
  </si>
  <si>
    <t>Debido a cambios o interpretación indebida de la normativa tributaria vigente, que conlleva a una inadecuada liquidación de descuentos tributarios en la orden de pago.</t>
  </si>
  <si>
    <t>Posibilidad de afectación económica y de imagen por multa, sanción o investigaciones disciplinarias debido a cambios o interpretación indebida de la normativa tributaria vigente, que conlleva a una inadecuada liquidación de descuentos tributarios en la orden de pago.</t>
  </si>
  <si>
    <t xml:space="preserve">Con registro: circular interna, acta de reunión y correo electrónico </t>
  </si>
  <si>
    <t>Realizar la actualización del procedimiento de pagos estableciendo una actividad que  dé cuenta de la utilización del liquidador de descuentos tributarios en la orden de pago.
Así mismo, verificar que los informes de pago radicados cumplan con los requisitos establecidos en la circular interna de lineamientos para pagos.</t>
  </si>
  <si>
    <t xml:space="preserve">Funcionarios(as) o contratistas designados por SAF- Tesorería </t>
  </si>
  <si>
    <t>Afectación económica y de imagen</t>
  </si>
  <si>
    <t>Por PAC no ejecutado</t>
  </si>
  <si>
    <t>Debido a la recepción de información inoportuna por parte de las unidades de gestión.</t>
  </si>
  <si>
    <t>Posibilidad de afectación económica y de imagen por PAC no ejecutado, debido a la recepción de información inoportuna por parte de las unidades de gestión.</t>
  </si>
  <si>
    <t>Garantizar el óptimo registro, administración y control de los recursos financieros de la Entidad, en cumplimiento de las disposiciones legales vigentes, para el logro de las metas y objetivos institucionales, con principios de integralidad, veracidad, oportunidad y transparencia de la información.</t>
  </si>
  <si>
    <t>Gestión Financiera</t>
  </si>
  <si>
    <t>Área Financiera</t>
  </si>
  <si>
    <t>Por daño y/o deterioro de los bienes</t>
  </si>
  <si>
    <t>Debido a su almacenamiento inadecuado en la bodega del Idartes</t>
  </si>
  <si>
    <t xml:space="preserve">Posibilidad de pérdida de imágen por daño y/o deterioro de los bienes debido a su inadecuado almacenamiento en la bodega del Idartes. </t>
  </si>
  <si>
    <t xml:space="preserve">Con Registro: 
1. Solicitud por correo eléctronico
2. Acta de reunión 
</t>
  </si>
  <si>
    <t xml:space="preserve"> Los(as) funcionarios(as) y/o contratistas designados por SAF-Almacén</t>
  </si>
  <si>
    <t>Con Registro:
Formato de Autorización de Entrada a Sedes</t>
  </si>
  <si>
    <t>Pérdida de imagen.</t>
  </si>
  <si>
    <t>Por falta de control de los bienes</t>
  </si>
  <si>
    <t>Debido al retiro de los mismos sin los soportes necesarios</t>
  </si>
  <si>
    <t xml:space="preserve">Posibilidad de pérdida de imagen por falta de control de los bienes debido al retiro de los mismos sin el trámite pertinente y/o los soportes necesarios. </t>
  </si>
  <si>
    <t>Con Registro:
Formato de salida de bienes devolutivos, consumo controlado y consumo</t>
  </si>
  <si>
    <t>Sin Documentar</t>
  </si>
  <si>
    <t>Con Registro:
instructivo para el diligenciamiento Formato de salida de bienes devolutivos, consumo controlado y consumo</t>
  </si>
  <si>
    <t>Con Registro:
Acta de reunión de inventarios aleatorios</t>
  </si>
  <si>
    <t>Almacenista General o designado del Almacén General</t>
  </si>
  <si>
    <t xml:space="preserve">Por ausencia de algun servicio Publico </t>
  </si>
  <si>
    <t>Debido al  pago inoportuno en el servicio,  ocacionando cierre de sede, escenario o Crea</t>
  </si>
  <si>
    <t>Posibilidad de afectación de imagen debido a la ausencia de algún servicio público por pago inoportuno, ocasionando cierre de sede, escenario o Crea.</t>
  </si>
  <si>
    <t>Con Registro</t>
  </si>
  <si>
    <t>Por no prestar servicios en los equipamientos a los usuarios</t>
  </si>
  <si>
    <t xml:space="preserve">Debido a que no se implementaron los mantenimientos requeridos en las solicitudes de los administradores. </t>
  </si>
  <si>
    <t xml:space="preserve">Posibilidad de pérdida de imagen por no prestar servicios en los equipamientos a los usuarios, debido a que no se implementaron los mantenimientos preventivos y/o correctivos requeridos en las solicitudes de los administradores. </t>
  </si>
  <si>
    <t>Contratista o funcionario Designado SAF - Mantenimiento e Infraestructura</t>
  </si>
  <si>
    <t>Gestión de Bienes, Servicios y Planta Física.</t>
  </si>
  <si>
    <t>Área de Almacen</t>
  </si>
  <si>
    <t>Debido a errores que se pueden presentar en la liquidación  de nóminas y seguridad social y el pago indebido de aportes
y/o fuera del tiempo legal</t>
  </si>
  <si>
    <t xml:space="preserve"> La posibilidad de afectación económica por multa o sanción del ente regulador debido a errores que se pueden presentar en la liquidación  de nóminas y seguridad social y el pago indebido de aportes y/o fuera del tiempo legal</t>
  </si>
  <si>
    <t>Control 1: Los(as) funcionarios(as) y/o contratistas designados por SAF- Talento Humano realizarán el seguimiento y revisión mensual del proceso de liquidación, pago de nómina y seguridad social, a través de los resultados de las bases de datos internas en formato Excel de conformidad al procedimiento Liquidación de nómina, prestaciones sociales, seguridad social y parafiscales.</t>
  </si>
  <si>
    <t>Control 3.- Los(as) funcionarios(as) y/o contratistas designados por SAF- Talento Humano asegurarán la adecuada parametrización en el Sistema de Información de Nómina - Perno para la liquidación de nómina y seguridad social de acuerdo con la normativa vigente mediante las solicitudes y ajustes del Software a la OAP- TI cuando se requiera de conformidad al procedimiento Liquidación de nómina, prestaciones sociales, seguridad social y parafiscales. Las solicitudes realizadas a la OAP TI se reportaran en el seguimiento cuatrimestral.</t>
  </si>
  <si>
    <t xml:space="preserve">Por multa o sanción del ente regulador 
</t>
  </si>
  <si>
    <t>Debido a errores en la afiliación, la identificación del nivel de riesgo y/o el no pago a la ARL, por omisión en la información de novedades y modificaciones en la contratación</t>
  </si>
  <si>
    <t>La posibilidad de afectación económica por multa o sanción del ente regulador debido a errores en la afiliación, la identificación del nivel de riesgo y/o el no pago a la ARL, por omisión en la información de novedades y modificaciones en la contratación</t>
  </si>
  <si>
    <t xml:space="preserve">Profesional Universitario o contratista designado por SAF-Talento Humano </t>
  </si>
  <si>
    <t>Control 2. Los(as) funcionarios(as) y/o contratistas designados por SAF- Talento Humano promoverán y divulgarán las obligaciones de la afiliacion a la ARL, mediante campañas que se realizaran cuatrimestralmente  a la comunidad institucional de conformidad con el Plan de Seguridad y Salud en el Trabajo - SST</t>
  </si>
  <si>
    <t>De conformidad con el análisis y verificación de la información contenida en la Matriz de Seguimiento a Afiliaciones ARL, se solicitará mensualmente por correo a los supervisores y ordenadores del gasto información sobre  las novedades en la contratación del personal a cargo, y con base en está información Seguridad y Salud en el Trabajo realizará el reporte de las novedades a las ARL y partes interesadas</t>
  </si>
  <si>
    <t xml:space="preserve">Afectación económica
</t>
  </si>
  <si>
    <t xml:space="preserve">
Por multa o sanción del ente regulador 
</t>
  </si>
  <si>
    <t>Debido a  la no expedición de la resolución que refleje la situación administrativa del funcionario(a) en los términos de ley hasta su notificación.</t>
  </si>
  <si>
    <t>La posibilidad de afectación económica por multa o sanción del ente regulador debido a la no expedición de la resolución que refleje la situación administrativa del funcionario(a) en los términos de ley hasta su notificación.</t>
  </si>
  <si>
    <t xml:space="preserve">Profesional Especializado o contratista designado por SAF-Talento Humano </t>
  </si>
  <si>
    <t>Se definirá el responsable de SAF- Talento Humano de realizar la verificación  entre la situación presentada, expedición del acto administrativo y la respectiva notificación del acto administrativo antes de que se materialice la situación administrativa</t>
  </si>
  <si>
    <t>Pérdida de imagen y/o afectación económica</t>
  </si>
  <si>
    <t>Por incumplimiento a la ejecución del plan de capacitación y plan de bienestar e incentivos</t>
  </si>
  <si>
    <t xml:space="preserve">Debido a retrasos en el desarrollo de los procesos contractuales y/o dificultades en el cumplimiento del cronograma de actividades </t>
  </si>
  <si>
    <t xml:space="preserve">La posibilidad de pérdida de imagen y/o afectación económica por el incumplimiento en la ejecución del plan de capacitación y plan de bienestar e incentivos, debido a retrasos en el desarrollo de los procesos contractuales y/o dificultades en el cumplimiento del cronograma de actividades </t>
  </si>
  <si>
    <t xml:space="preserve">De conformidad con el seguimiento y verificación de los cronogramas del plan de capacitación y del plan de bienestar e incentivos, se emitirán alertas mensualmente cuando no se ejecuten el 30% de las actividades planeadas  </t>
  </si>
  <si>
    <t>Generar procesos de selección, evaluación, capacitación, bienestar integral físico y emocional, situaciones administrativas, pago y novedades de nómina; para el desarrollo integral del servidor público vinculado al Instituto Distrital de las Artes-Idartes, a través de estrategias administrativas, jurídicas y de fortalecimiento institucional con la finalidad de contar con el personal adecuado para atender la misionalidad de la Entidad.</t>
  </si>
  <si>
    <t>Gestión Talento Humano</t>
  </si>
  <si>
    <t>Área de Talento Humano</t>
  </si>
  <si>
    <t>Responder a requerimientos de forma extemporánea</t>
  </si>
  <si>
    <t>Debido a la conformación y control inadecuado de expedientes físicos y virtuales en el sistema de Gestión Documental Orfeo por parte de las unidades de gestión.</t>
  </si>
  <si>
    <t>Posibilidad de pérdida de imagen por responder a requerimientos de forma extemporánea debido a la conformación y control inadecuado de expedientes físicos y virtuales en el sistema de Gestión Documental Orfeo por parte de las Unidades de Gestión.</t>
  </si>
  <si>
    <t>Funcionario(a) o contratista designado de SAF-Gestión Documental</t>
  </si>
  <si>
    <t>Se realizarán autoinspecciones anuales para identificar los aspectos de mejora con el fin de asegurar la adecuada administración y el correcto uso de los documentos en la Entidad.</t>
  </si>
  <si>
    <t>Falta de acceso a la información institucional por parte de usuarios internos y/o externos</t>
  </si>
  <si>
    <t>Debido al incumplimiento de las estrategias establecidas en el Plan de Preservación Digital a largo plazo.</t>
  </si>
  <si>
    <t>Posibilidad de pérdida de imagen por  la falta de acceso a la información institucional por parte de usuarios internos y/o externos, debido al incumplimiento de las estrategias establecidas en el Plan de Preservación Digital a largo plazo.</t>
  </si>
  <si>
    <t>Realizar la identificación de fondos y fuentes productoras de documentos electrónicos de archivo, migración a otros soportes y réplicas de la información.</t>
  </si>
  <si>
    <t>Con registro:
Testigos documentales e Inventario documental</t>
  </si>
  <si>
    <t>Debido a la desorganización de los archivos, por la falta de implementación y aplicación de  las Tablas de Retención Documental  a la documentación generada por cada Unidad de Gestión en virtud de sus funciones.</t>
  </si>
  <si>
    <t>Posibilidad de pérdida de imagen por responder a requerimientos de forma extemporánea debido a la desorganización de los archivos, por la falta de implementación y aplicación de las Tablas de Retención Documental a la documentación generada por cada Unidad de Gestión en virtud de sus funciones.</t>
  </si>
  <si>
    <t>Se realizarán autoinspecciones anuales para  identificar los aspectos de mejora con el fin de asegurar la adecuada administración e implementación de las Tablas de Retención Documental teniendo en cuenta el procedimiento de Organización de archivos.</t>
  </si>
  <si>
    <t xml:space="preserve">Debido a la falta de control en los tiempos de entrega de los expedientes solicitados para consulta y préstamo por las diferentes unidades de gestión. </t>
  </si>
  <si>
    <t xml:space="preserve">Posibilidad de pérdida de imagen por responder a requerimientos de forma extemporánea debido a la falta de control en los tiempos de entrega de los expedientes solicitados para consulta y préstamo por las diferentes unidades de gestión. </t>
  </si>
  <si>
    <t>Se realizará el control de la entrega de los expedientes solicitados por las unidades de gestión a través del formato de consulta y préstamos de documentos de archivo.</t>
  </si>
  <si>
    <t>Daño, pérdida o destrucción del acervo documental institucional.</t>
  </si>
  <si>
    <t>Debido a la inadecuada implementación del Plan de Conservación Documental.</t>
  </si>
  <si>
    <t>Posibilidad de pérdida de imagen por daño, pérdida o destrucción del acervo documental institucional, debido a la inadecuada implementación del Plan de Conservación Documental.</t>
  </si>
  <si>
    <t>Realizar la presentación del informe de implementación  del Plan de Conservación Documental.</t>
  </si>
  <si>
    <t>Asegurar la disposición de lineamientos, herramientas e instrumentos para garantizar la implementación de los procesos de la gestión documental en el Idartes en atención a las disposiciones legales y técnicas adoptadas en Colombia en materia archivística, de tal forma que apoye activamente procesos de investigación, formación, creación, circulación y apropiación de las prácticas artísticas y culturales promovidas por la Entidad.</t>
  </si>
  <si>
    <t>Gestión Documental</t>
  </si>
  <si>
    <t>Área de Gestión Documental</t>
  </si>
  <si>
    <t>Pérdida de Imagen</t>
  </si>
  <si>
    <t xml:space="preserve"> Por el vencimiento de términos de los derechos de petición</t>
  </si>
  <si>
    <t>Debido a las demoras en el reparto de las mismas, y por el desconocimiento en el manejo del Gestor Documental (orfeo).</t>
  </si>
  <si>
    <t>Posibilidad de pérdida de imagen por el vencimiento de términos de los derechos de petición debido a las demoras en el reparto de las mismas, y por el desconocimiento en el manejo del Gestor Documental (Orfeo).</t>
  </si>
  <si>
    <t>Con registro:
Acta de reunión de capacitación</t>
  </si>
  <si>
    <t>Por el aumento en el número de reclamos</t>
  </si>
  <si>
    <t>debido a la inadecuada prestación de los servicios por parte de las unidades de gestion.</t>
  </si>
  <si>
    <t>Posibilidad pérdida de imagen por el aumento en el número de reclamos debido a la inadecuada prestación de los servicios por parte de las unidades de gestión.</t>
  </si>
  <si>
    <t>Con registro:
Comunicación interna a través de orfeo</t>
  </si>
  <si>
    <t xml:space="preserve">Garantizar a la ciudadanía y demás partes interesadas el acceso oportuno, cálido y de calidad a la información, trámites y servicios que ofrece el Idartes, a través de los distintos canales de relacionamiento con la ciudadanía en los términos previstos por la normatividad vigente. </t>
  </si>
  <si>
    <t>Gestión de relacionamiento con la ciudadania</t>
  </si>
  <si>
    <t>Área de Atención al Ciudadano</t>
  </si>
  <si>
    <t>Subdirección Administrativa y Financiera</t>
  </si>
  <si>
    <t>Perdida de imagen institucional</t>
  </si>
  <si>
    <t xml:space="preserve"> Inadecuada  legalizacion de contratos - convenios</t>
  </si>
  <si>
    <t>Debido a incumplimientos en la revisión de los requisitos normativos</t>
  </si>
  <si>
    <t>Posibilidad de pérdida de imagen por inadecuada  legalizacion de contratos - convenios debido a incumplimientos en la revisión de los requisitos normativos.</t>
  </si>
  <si>
    <t>Control 1: Inducciones a los supervisores de contratos y apoyos a la supervisión de contratos.</t>
  </si>
  <si>
    <t>Listado de asistencia de las inducciones</t>
  </si>
  <si>
    <t>Inducciones a los supervisores de los contratos y apoyos a la Supervisión de contratos</t>
  </si>
  <si>
    <t>Personal designado por la OAJ</t>
  </si>
  <si>
    <t xml:space="preserve"> Inadecuada supervisión de los contratos</t>
  </si>
  <si>
    <t xml:space="preserve"> Debido a la falta de seguimiento a cada una de las obligaciones generales  y especificas por parte de los supervisores de los contratos </t>
  </si>
  <si>
    <t>Posibilidad de pérdida de imagen por un inadecuada supervisión de los contratos debido a la falta de seguimiento a cada una de las obligaciones generales  y especificas por parte de los supervisores de los contratos</t>
  </si>
  <si>
    <t xml:space="preserve">Control 1: Inducciones a los supervisores de contratos y apoyos a la supervisión de contratos de conformidad con la aplicación del manual de supervisión e interventoría del IDARTES.
</t>
  </si>
  <si>
    <t>Listado de asistencia de las inducciones.</t>
  </si>
  <si>
    <t>Inducciones a los supervisores de los contratos y apoyos a la Supervisión.    Diligenciamiento de las Fichas de Supervisión de los contratos</t>
  </si>
  <si>
    <t>Personal designado</t>
  </si>
  <si>
    <t>Perdida de imagen instituciona</t>
  </si>
  <si>
    <t>Por dar inicio a los contratos sin la suscripción del acta de inicio</t>
  </si>
  <si>
    <t xml:space="preserve">Debido a la falta de verificación y cumplimiento de lo establecido en el manual de supervisión e interventoría. </t>
  </si>
  <si>
    <t>Posibilidad de pérdida de imagen por dar inicio a los contratos sin la suscripción del acta de inicio debido a la falta de verificación y cumplimiento de lo establecido en el manual de supervisión e interventoría.</t>
  </si>
  <si>
    <t xml:space="preserve">Control 1: Inducciones a los supervisores de contratos y apoyos a la supervisión de contratos. 
</t>
  </si>
  <si>
    <t>Inducciones a los supervisores de los contratos y apoyos a la Supervisión</t>
  </si>
  <si>
    <t xml:space="preserve">Control 2: Formato de Acta de inicio,  Instrumento para uso y apropiación necesario requerido para la ejecución contractual en el marco del SIG
</t>
  </si>
  <si>
    <t>Formato Acta de inicio en el SIG</t>
  </si>
  <si>
    <t>Publicación y divulgación de los instrumentos para uso y apropiación en la ejecución contractual enmarcados en el SIG</t>
  </si>
  <si>
    <t>Supervisores de contratos y apoyos a la supervisión</t>
  </si>
  <si>
    <t>Por incorporar documentos durante la ejecucion de los contratos que permitan presumir la posible comisión de una conducta típica, antijurídica y culpable</t>
  </si>
  <si>
    <t xml:space="preserve"> Debido a la falta de verificación de los documentos presentados en el marco de la ejecución de los contratos.</t>
  </si>
  <si>
    <t>Posibilidad de Pérdida de imagen por incorporar documentos u omitir denunciar hechos o situaciones quwe permitan eatablecer una conducta durante la ejecucion de los contratos que permitan presumir la posible comisión de una conducta típica, antijurídica y culpable, debido a la falta de verificación de los documentos presentados en el marco de la ejecución de los contratos.</t>
  </si>
  <si>
    <t xml:space="preserve">Control 1: Inducciones a los supervisores de contratos y apoyos a la supervisión de contrato.           
                                </t>
  </si>
  <si>
    <t xml:space="preserve">Inducciones a los supervisores de los contratos y apoyos a la Supervisión de contratos.  Mecanismos internos de difusión de información (Lineamientos -  Circulares) </t>
  </si>
  <si>
    <t>Por investigaciones administrativas, fiscales y judiciales, asi como, requerimientos de los usuarios</t>
  </si>
  <si>
    <t>Debido a la expedición de actos administrativos fuera de los requisitos legales y procedimentales establecidos en la normatividad vigente.</t>
  </si>
  <si>
    <t>Posibilidad de perdida de imagen por  requerimientos de los usuarios debido a la expedición de actos administrativos fuera de los requisitos legales y procedimentales establecidos en la normatividad vigente.</t>
  </si>
  <si>
    <t>Revisión a los contenidos de las Resoluciones profesional designado</t>
  </si>
  <si>
    <t>Revisión a los contenidos de las Resoluciones Jefe de la OAJ</t>
  </si>
  <si>
    <t>Responsable de la OAJ</t>
  </si>
  <si>
    <t>Informes a los procesos judiciales - SIPROJ</t>
  </si>
  <si>
    <t>Por la no realización del cargue de la información de los procesos judiciales y/o extrajudiciales</t>
  </si>
  <si>
    <t>Debido a falta de incorporación de registros dentro del Sistema de información de procesos judiciales de Bogotá D.C.</t>
  </si>
  <si>
    <t>Posibilidad de perdida de imagen por la no realización del cargue de la información de los procesos judiciales y/o extrajudiciales debido a falta de incorporación de registros dentro del Sistema de información de procesos judiciales de Bogotá D.C.</t>
  </si>
  <si>
    <t xml:space="preserve">El riesgo no se materializó </t>
  </si>
  <si>
    <t>Envío de informes del SIPROJ a la Secretaria Jurídica Distrital</t>
  </si>
  <si>
    <t>Personal designado por la OAJ - Responsable de la OAJ</t>
  </si>
  <si>
    <t>Por posibles sanciones del ente regulador</t>
  </si>
  <si>
    <t xml:space="preserve"> Debido a la no publicación y/o publicación extenporanea del plan anual de adquisiciones aprobado por la entidad.</t>
  </si>
  <si>
    <t>Posibilidad de perdida de imagen por posibles sanciones del ente regulador debido a la no publicación y/o publicación extenporanea del plan anual de adquisiciones aprobado por la entidad.</t>
  </si>
  <si>
    <t>Publicación del Plan Anual de Adquisiciones en la página web del IDARTES y en la Plataforma Transacciona SECOP</t>
  </si>
  <si>
    <t>Afectación en la imagen de la entidad</t>
  </si>
  <si>
    <t>Por baja calidad y oportunidad del dato reportado</t>
  </si>
  <si>
    <t>Debido al desconocimiento de requisitos y/o estándares por parte del responsable del seguimiento el cual  no permite realizar un seguimiento efectivo de la gestión del proceso.</t>
  </si>
  <si>
    <t>Posible afectación de la imagen de la entidad por la baja calidad y oportunidad del dato reportado, debido al desconocimiento de requisitos y/o estándares por parte del responsable del seguimiento el cual  no permite realizar un seguimiento efectivo de la gestión del proceso.</t>
  </si>
  <si>
    <t>El analista de proyectos de inversión verifica la información suministrada por el responsable del reporte durante el periodo objeto de seguimiento, de acuerdo con los estandares y características emitidas por parte del SDP y DNP, así como de los instrumentos internos de la entidad.</t>
  </si>
  <si>
    <t>Procedimientos actualizados y publicados en la Intranet</t>
  </si>
  <si>
    <t>Remitir mensualmente a cada proyecto de inversión por correo electrónico en donde cada analista de proyectos presente las recomendaciones y resultados referente a cada proyecto con el fin de mejorar la calidad y oportunidad del dato reportado</t>
  </si>
  <si>
    <t>Analistas de proyectos OAP-TI</t>
  </si>
  <si>
    <t>La Oficina Asesora de Planeación y Tecnologías de la Información mediante circular estableció un cronograma de apertura y cierre del sistema de información que se utiliza para el reporte del avance en el cumplimiento de las metas establecidas en los proyectos de inversión el cual nos apoya en el cumplimiento de los tiempos requeridos para el reporte a SDP y DNP</t>
  </si>
  <si>
    <t>Circular socializada mediante radicado de Orfeo y por correo electrónico</t>
  </si>
  <si>
    <t>El riesgo se materializo: No
Se elaboró la circular el cual establece las fechas de reporte cualitativo y cuantitativo de los proyectos de inversión y se socializó con toda la comunidad mediante radicado de Orfeo 20221200006333 el 5 de enero del 2022.</t>
  </si>
  <si>
    <t>Se evidencia que la circular se generó y se socializó con las unidades de gestión en el mes de enero</t>
  </si>
  <si>
    <t>Por la generación de hallazgos por parte de entes de control</t>
  </si>
  <si>
    <t>Debido al incumplimiento de la programación definida para los proyectos de inversión institucional y las metas físicas y financieras asociadas a estos</t>
  </si>
  <si>
    <t>Posible afectación en la imagen de la entidad por la generación de hallazgos por parte de entes de control, debido al incumplimiento de la programación definida para los proyectos de inversión institucional y las metas físicas y financieras asociadas a estos</t>
  </si>
  <si>
    <t>Generar indicadores de eficacia, eficiencia y efectividad que permitan monitorear el cumplimiento de las metas físicas y presupuestales de los proyectos de inversión institucionales</t>
  </si>
  <si>
    <t>Equipo Transversal de Proyectos</t>
  </si>
  <si>
    <t>Cuarto Trimestre</t>
  </si>
  <si>
    <t>Se observa que los analistas de proyectos aunque tienen una información precargada en Pandora realizan el cruce de la información con los reportes que se generan de BogData y en caso de que la información no coincida, realizan las observaciones correspondientes a las unidades de gestión encargados del reporte</t>
  </si>
  <si>
    <t>Por el impacto negativo al medio ambiente</t>
  </si>
  <si>
    <t>Debido al Inadecuado manejo, transporte y almacenamiento de residuos peligrosos y del desconocimiento de la gestión de residuos por parte de la comunidad institucional</t>
  </si>
  <si>
    <t>Posible afectación económica por el impacto negativo al medio ambiente, debido al Inadecuado manejo, transporte y almacenamiento de residuos peligrosos, así como el desconocimiento de la gestión de residuos por parte de la comunidad institucional</t>
  </si>
  <si>
    <t>El gestor ambiental de la entidad realiza el seguimiento y monitoreo del manejo y disposición de los residuos solidos y peligrosos generados en las sedes de la entidad</t>
  </si>
  <si>
    <t>Bitacora de los residuos generados para cada una de las sedes de la entidad diligenciada mensualmente</t>
  </si>
  <si>
    <t>Realizar una socialización a la comunidad institucional, incluyendo al personal de mantenimiento, aseo y cafetería, sobre el manejo y disposición de los residuos solidos y peligrosos</t>
  </si>
  <si>
    <t>Gestor Ambiental</t>
  </si>
  <si>
    <t>El gestor ambiental de la entidad realiza la actualización periódica de la documentación relacionada a la gestión de residuos sólidos y peligrosos para conocimiento de la comunidad institucional</t>
  </si>
  <si>
    <t>Documentos actualizados en el Mapa de Procesos de acuerdo con las necesidades normativas del Plan de Gestión Ambiental Distrital</t>
  </si>
  <si>
    <t>Afectación de imagen</t>
  </si>
  <si>
    <t>Por la baja calificación del Furag</t>
  </si>
  <si>
    <t>Debido a la  implementación parcial de las políticas del modelo en la entidad ocasionadas por el incumplimiento de los planes de sostenibilidad o el desconocimiento de las actividades a desarrollar</t>
  </si>
  <si>
    <t xml:space="preserve">Posible afectación en la imagen de la entidad por la la baja calificación del FURAG, debido a la implementación parcial de las políticas del modelo en la entidad ocasionadas por el incumplimiento de los planes de sostenibilidad o el desconocimiento de las actividades que se deben desarrollar </t>
  </si>
  <si>
    <t>La Oficina Asesora de Planeación realiza acompañamiento a las unidades de gestión en el proceso de reporte en el FURAG de tal manera que no se malinterpren las preguntas y así se pueda responder correctamente el formulario</t>
  </si>
  <si>
    <t>Plan de Trabajo
Comunicación Oficial a las unidades de gestión
Certificado de diligenciamiento del FURAG</t>
  </si>
  <si>
    <t>Socializar con la comunidad institucional los resultados de la medición y explicar como es el proceso de calificación con el fin de que se comprenda cuales son las debilidades que tiene la entidad frente a la implementación del MIPG</t>
  </si>
  <si>
    <t>Equipo de calidad</t>
  </si>
  <si>
    <t>Los resultados del FURAG fueron socializados por parte de la OAP-TI al comité directivo y a los gestores MIPG de la entidad, estas reuniones fueron grabadas y las actas se encuentran en los expedientes de Orfeo</t>
  </si>
  <si>
    <t>El riesgo se materializo: No
Se elaboró la estrategia de reporte del Furag en donde se estableció una distribución de las preguntas de cada política entre el equipo de calidad y se establecieron actividades de revisión y análisis de las respuestas y las evidencias presentadas</t>
  </si>
  <si>
    <t>La Oficina Asesora de Planeación y Tecnologías de la Información conformó el equipo de gestores de MIPG con el que se realizan reuniones periódicas en donde se socializan algunas de las actividades que deben desarrollar las unidades de gestión para la implementación de las políticas del modelo</t>
  </si>
  <si>
    <t>Actas de reunión guardadas en los expedientes de Orfeo de la OAP-TI</t>
  </si>
  <si>
    <t>Direccionamiento estrategico institucional</t>
  </si>
  <si>
    <t>Oficina Asesora de Planeación y Tecnologias de la Información</t>
  </si>
  <si>
    <t xml:space="preserve">Posible afectación Reputacional </t>
  </si>
  <si>
    <t>por perdida de conocimiento en la entidad</t>
  </si>
  <si>
    <t>debido a la alta rotación de servidores públicos, y a que no se tienen repositorios en los cuales se conserve el conocimiento construido por el talento humano</t>
  </si>
  <si>
    <t xml:space="preserve">Posible afectación reputacional por perdida de conocimiento en la entidad, debido a la alta rotación de servidores públicos, y a que no se tienen repositorios en los cuales se conserve el conocimiento construido por el talento humano </t>
  </si>
  <si>
    <t>Control 1:  La OAP-TI implementa desarrollos tecnológicos que sirven de repositorio de información conservando la memoria institucional, por medio del sistema de información para la planeación y gestión institucional -PANDORA</t>
  </si>
  <si>
    <t>Con registro: Reportes de los aplicativos tecnológicos desde el de información para la planeación y gestión institucional -PANDORA</t>
  </si>
  <si>
    <t>Conformar Semilleros de Gestión del Conocimiento los cuales servirán para fortalecer el conocimiento en la entidad.</t>
  </si>
  <si>
    <t>OAP-TI</t>
  </si>
  <si>
    <t>31 de diciembre de 2022</t>
  </si>
  <si>
    <t>Control 2:  La OAP-TI establece lineamientos y procedimientos que sirven como guía para el desarrollo de las actividades institucionales orientando acciones, mediante el Sistema Integrado de Gestión adoptado en la entidad.</t>
  </si>
  <si>
    <t>Con registro: Procedimientos publicados en el Mapa de Procesos de la entidda, correos electrónicos, memorandos, listas de asistencia.</t>
  </si>
  <si>
    <t xml:space="preserve">El riesgo no se ha materializado y se mantiene.
Se cuenta con los procedimientos de  Elaboración o actualización del Modelo de Madurez de Gestión del Conocimiento Institucional y Análisis Geoespacial del Sector Artístico y Cultural los cuales están publicados en el Mapa de Procesos de la entidad.
Evidencia: Mapa de procesos </t>
  </si>
  <si>
    <t>debido a la falta de apropiación del cambio por parte de los servidores públicos a seguir los lineamientos establecidos en la gestión del cambio</t>
  </si>
  <si>
    <t>Posible afectación reputacional, por reprocesos, demoras e inefectiva gestión publica, debido a  la resistencia de los servidores públicos a seguir los lineamientos establecidos en la gestión del cambio.</t>
  </si>
  <si>
    <t>Control 1: La OAP-TI realiza acompañamiento y asesoría  a través de mesas de trabajo a los servidores públicos, así como socialización lineamientos que propenden la gestión del cambio en la entidad.</t>
  </si>
  <si>
    <t>Con registro: Convocatorias, correos electrónicos, memorandos, listas de asistencia. Lineamientos publicados en el Mapa de Procesos</t>
  </si>
  <si>
    <t>Efectuar la revisión y actualización de los instrumentos de la gestión del cambio</t>
  </si>
  <si>
    <t>Gestionar el conocimiento en el IDARTES mediante la innovación, integración, adopción y apropiación para generar procesos de aprendizaje, conocimiento compartido y mejoramiento al interior de la entidad y con la ciudadanía.</t>
  </si>
  <si>
    <t>Gestión del conocimiento</t>
  </si>
  <si>
    <t>Afectacion de imagen</t>
  </si>
  <si>
    <t>inadecuada gestion operativa de la infraestructura TI</t>
  </si>
  <si>
    <t>Indisponibilidad en la prestación de infraestructura tecnológica, red o datos</t>
  </si>
  <si>
    <t>Posibilidad de afectación de imagen por una inadecuada gestión operativa de la infraestrcutura generando una indisponibilidad en los servicios o herramientas tecnologica de red o datos</t>
  </si>
  <si>
    <t>Control 1: El ingeniero de infraestructura recibe por correo electrónico la alerta generada por la herramienta de TI que realiza el constante monitoreo del funcionamiento de la infraestructura.</t>
  </si>
  <si>
    <t>Alarmas en forma de correos de soporte emitidos por la Plataforma, al responsable de la gestión en la infraestructura</t>
  </si>
  <si>
    <t xml:space="preserve">Documentar control para definir las actividades de la constante actualización del inventario de los puntos a monitorear </t>
  </si>
  <si>
    <t>Ingeniero de infraestructura y equipo de gestión de TI</t>
  </si>
  <si>
    <t>2do semestre de 2022</t>
  </si>
  <si>
    <t>Riesgo se materializó: No
El ingeniero de infraestructura ha venido recibiendo los correos de alerta ante una posible dificultad técnica evitando la indisponibilidad de los servicios o de las herramientas tecnológicas.</t>
  </si>
  <si>
    <t>Control 2: El equipo de Gestión de TI programa y ejecuta jornadas de mantenimiento para prolongar la vida útil de los equipos dentro y fuera de garantía, así como preveer posibles fallas en el momento de reinicio.</t>
  </si>
  <si>
    <t>Actas, bitacoras o informes de la jornada</t>
  </si>
  <si>
    <t>Documentar control para Formalizar un Plan de Mantenimiento de la Infraestructura  Tecnológica</t>
  </si>
  <si>
    <t>Gestión de tecnologías de la información</t>
  </si>
  <si>
    <t xml:space="preserve">Gestionar los servicios de tecnologías de la información, a través de estrategias conforme a los lineamientos nacionales y distritales aplicables, promoviendo la implementación de tecnologías de cuarta revolución a la oferta institucional, para alcanzar el uso, apropiación y fortalecimiento de las capacidades tecnológicas desde y hacia los agentes internos y externos, para optimizar el desarrollo de los procesos estratégicos, misionales y de apoyo en cumplimiento de los objetivos institucionales. </t>
  </si>
  <si>
    <t>Debilidad en la apropiación, control y evaluación del Sistema Integrado de Gestion</t>
  </si>
  <si>
    <t>Debido a la falta de interiorización y senido de pertenencia por parte de los responsables y lideres de cada proceso.</t>
  </si>
  <si>
    <t>Posibilidad de perdida de imagen por debilidad en la apropiación, control y evaluación del Sistema Integrado de Gestion, debido a la falta de interiorización y senido de pertenencia por parte de los responsables y lideres de cada proceso.</t>
  </si>
  <si>
    <t>Reporte de información a la OAP-TI con fundamento en los cronogramas establecidos a traves de los sistemas de información.</t>
  </si>
  <si>
    <t>Control 1: Asignación de responsabilidades y compromisos para la efectiva apropiacion, control y evaluación del SIG por parte de los responsables de la primera linea de defensa.
1. Socialización del modelo de operación por procesos ante los gestores MIPG
2. Socialización de los mapas de riesgos ante los gestores MIPG
3. Consolidación de la información a traves del procedimiento de revisión por la dirección.</t>
  </si>
  <si>
    <t>Profesional de OAP-TI</t>
  </si>
  <si>
    <t>Gestión  para la mejora continua</t>
  </si>
  <si>
    <t xml:space="preserve">Liderar la mejora continua del Sistema Integrado de Gestión, a través del aseguramiento de la calidad mediante una cultura de pensamiento basado en riesgos, un enfoque por procesos, metodologías y planes que permitan la eficiencia, la eficacia y la efectividad de la gestión institucional.  </t>
  </si>
  <si>
    <t>Por retraso en la continuidad del desarrollo de las actividades, eventos o publicaciones</t>
  </si>
  <si>
    <t xml:space="preserve">No se cuenta con los tiempos establecidos y requsitos para la entrega de insumos por parte de las unidades de gestión </t>
  </si>
  <si>
    <t xml:space="preserve">Posible afectación en la imgen de la entidad por retraso en la continuidad del desarrollo de las actividades, eventos o publicaciones debido a que no se cuenta con los tiempos establecidos y requsitos para la entrega de insumos por parte de las unidades de gestión </t>
  </si>
  <si>
    <t>El servidor encargado de la documentación del área realiza la revisión y actualización de los procedimientos con el fin de definir los tiempos y requisitos mínimos que se requieren para la entrega de productos e insumos</t>
  </si>
  <si>
    <t>PreventivoManual</t>
  </si>
  <si>
    <t>Profesionales del área de comunicaciones</t>
  </si>
  <si>
    <t>Se elaboró una matriz desde la oficina de comunicaciones en donde se lleva el control de todos los requerimientos que llegan por parte de las unidades de gestión, esta matriz permite llevar el control de los tiempos de respuesta, así como de la gestión realizada por cada requerimiento. Se tiene pendiente la socialización de dichos indicadores a las unidades de gestión</t>
  </si>
  <si>
    <t>Se evidencia la actualización de la documentación en el Mapa de Procesos de proceso institucional, se recomienda darle prioridad a la actualización de la  caracterización del proceso</t>
  </si>
  <si>
    <t>El equipo de comunicaciones realiza la socialización de los procedimientos del área a toda la comunidad institucional, con el fin de optimizar el proceso de solicitud y entrega de productos del área de comunicaciones</t>
  </si>
  <si>
    <t>Piezas informativas
y/o
Actas de reuniones</t>
  </si>
  <si>
    <t>Por pérdida de la memoria histórica y la identidad visual de la entidad</t>
  </si>
  <si>
    <t xml:space="preserve">Debido al uso indebido  de logos institucionales en piezas graficas y creación desmesurada de cuentas en Redes Sociales </t>
  </si>
  <si>
    <t xml:space="preserve">Posible afectación en la imagen de la entidad por pérdida de la memoria histórica y la identidad visual de la entidad, debido al uso indebido  de logos institucionales en piezas graficas y creación desmesurada de cuentas en Redes Sociales </t>
  </si>
  <si>
    <t>El asesor de comunicaciones establece las condiciones generales o especificas en cuanto al uso adecuado de la imagen institucional, por ejemplo: a los ganadores de etimulos entregados por el Idartes</t>
  </si>
  <si>
    <t>Manual, instructivo o protocolo de manejo a imagen institucional por parte de agentes externos</t>
  </si>
  <si>
    <t>Profesionales del área de comunicaciones
Asesora del área de comunicaciones</t>
  </si>
  <si>
    <t>Área de Comunicaciones</t>
  </si>
  <si>
    <t>Gestión Estratégica de Comunicaciones</t>
  </si>
  <si>
    <t xml:space="preserve">Generar estrategias de difusión, promoción y divulgación efectiva de la oferta cultural y artística del Idartes dirigidas a los ciudadanos y al sector artístico, consolidando las comunicaciones como un medio vital para el logro de la coherencia organizacional, los objetivos misionales y el posicionamiento de la entidad. </t>
  </si>
  <si>
    <t xml:space="preserve">Sanción de entes de control  y/o disciplinaria </t>
  </si>
  <si>
    <t>Inoportunidad de los reportes de información a cargo del área de Control interno.</t>
  </si>
  <si>
    <t>Posibilidad de afectación reputacional  por sanción de entes de control y/o disciplinario, debido a la inoportunidad en los reportes de información a cargo del área de Control interno.</t>
  </si>
  <si>
    <t>Acta de reunión Código: GDO-
F-02</t>
  </si>
  <si>
    <t>Medición del indicador grado de cumplimiento del plan anual de auditoría</t>
  </si>
  <si>
    <t>Posibilidad de afectación reputacional</t>
  </si>
  <si>
    <t xml:space="preserve">Falta de credibilidad y confianza en la información emitida por control interno. </t>
  </si>
  <si>
    <t xml:space="preserve">Debido a no agregar valor a la operación de la entidad  </t>
  </si>
  <si>
    <t xml:space="preserve">Posibilidad de afectación reputacional por falta de credibilidad y confianza en la información emitida por control interno, debido a no agregar valor a la operación de la entidad  </t>
  </si>
  <si>
    <t xml:space="preserve">correo institucional </t>
  </si>
  <si>
    <t>Asesor de Control Interno</t>
  </si>
  <si>
    <t>Evaluar de manera oportuna e independiente la gestión institucional, a través de los roles asignados al Control Interno por la normatividad vigente,
aportando recomendaciones para el mejoramiento de la gestión del IDARTES, en cumplimiento de su misionalidad y objetivos.</t>
  </si>
  <si>
    <t>Evaluación Independiente</t>
  </si>
  <si>
    <t>Gerencia de Artes Audiovisuales</t>
  </si>
  <si>
    <t>Desconocimiento de los procesos institucionales para ser oferentes o proveedores de las entidades del sector cultura, específicamente en el campo audiovisual.</t>
  </si>
  <si>
    <t>Falta de asociados del sector audiovisual que posibiliten el desarrollo de las actividades de la Gerencia de Artes Audiovisuales.</t>
  </si>
  <si>
    <t>Posibilidad de pérdida de imagen por falta de asociados del sector audiovisual que posibiliten el desarrollo de las actividades de la Gerencia de Artes Audiovisuales, debido a la falta de fortalecimiento organizacional y/o empresarial para acceder a los procesos de selección públicos del sector.</t>
  </si>
  <si>
    <t>Afectación de pérdida de imagen</t>
  </si>
  <si>
    <t>Control 1: Profesionales designados por la Gerencia de Artes Audiovisuales diseñarán e implementarán una sesión de formación semestral para las ESAL (Entidades sin ánimo de lucro), para fortalecer y robustecer dichas organizaciones, mediante capacitaciones sobre los requisitos habilitantes y condiciones de los porcesos de selección, y de esta manera contar con más oferentes que puedan presentarse a dichos procesos públicos del sector.</t>
  </si>
  <si>
    <t>Registro de asistencia a capacitación</t>
  </si>
  <si>
    <t>Subdirección de las Artes</t>
  </si>
  <si>
    <t>Oficina Asesora Juridica</t>
  </si>
  <si>
    <t>Gestión Juridica</t>
  </si>
  <si>
    <t>Respecto al plan de acción: en el periodo del reporte se estructuró el documento protocolo para la institucionalidad de la gestión del conocimiento, el cual fue construido de conformidad con el Plan de Acción, actividad "Conformación de los Semilleros de Gestión del Conocimiento", aprobado por el Comité de gestión y Desempeño en sesión del 10 de octubre de 2022. Es importante informar que el documento se encuentra en trámite de aprobación por parte del líder del proceso de gestión del conocimiento.</t>
  </si>
  <si>
    <t>El riesgo no se ha materializado y se mantiene. Los controles se vienen ejecutando mediante reporte de aplicativos tecnológicos, solicitudes y atención de requerimientos. El contexto del riesgo se encuentra asociado a la fuga de conocimiento por parte de los servidores públicos de la entidad, esta es la razón por la cual el control corresponde a los desarrollos tecnológicos que sirven de repositorio de información, aportando a la gestión del conocimiento. Evidencia: Módulos desarrollados en PANDORA.</t>
  </si>
  <si>
    <t>Desde la OAP-TI se realizó acompañamiento y asesoría  a través de mesas de trabajo a las diferentes Unidades de Gestión, respecto a actividades de gestión del cambio en cumplimiento a la Ley de Transparencia. Evidencias: Expedientes en ORFEO por proceso - Actas de reunión.</t>
  </si>
  <si>
    <t xml:space="preserve">El riesgo no se ha materializado y se mantiene.
El control viene operando con la asesoría y acompañamiento a las diferentes Unidades de Gestión en la gestión del cambio en aspectos que sufrieron modificaciones en la vigencia 2022.
Respecto al plan de acción la actividad no se ha ejecutado con evidencias definitivas y se realizará en el mes de octubre de 2022. Evidencias: 202212000400400001E.
Nota: se solicitará mesa de trabajo a la OAP-TI para revisar la identificación, redacción del riesgo, así como del control y su posibilidad de eliminación del mapa de riesgos del proceso. </t>
  </si>
  <si>
    <t>Desde la OAP-Ti no se evidencia cierre del plan de acción propuesto toda vez que el instrumento aun no se encuentra aprobado para su respectiva publicación.
Adicional se sugiere revisar la formulación de los controles atendiendo la estructura propuesta por el DAFP en relación con el diseño de controles.</t>
  </si>
  <si>
    <t>Documentar la matriz de seguimiento mediante el Sistema Integrado de Gestión</t>
  </si>
  <si>
    <t>Gerente de
Escenarios
Profesionales de
apoyo jurídico de
la SEC.</t>
  </si>
  <si>
    <t xml:space="preserve">31/12/2022
</t>
  </si>
  <si>
    <t xml:space="preserve">30/06/2023
</t>
  </si>
  <si>
    <t xml:space="preserve">Realizar un instrumento de gestión a la supervisión para la Subdirección de Formación Artística, en el SIG, mediante el acompañamiento de la segunda línea de defensa </t>
  </si>
  <si>
    <t xml:space="preserve">Se Implementaron los controles correspondientes, con el fin de establecer  la mitigación del riesgo </t>
  </si>
  <si>
    <t>Control 2022: Establecer un  instrumento que permita  generar una ruta de acción  que pueda  mitigar la materialización del riesgo dentro del  programa  Crea</t>
  </si>
  <si>
    <t xml:space="preserve"> Equipo psicosocial del programa Crea</t>
  </si>
  <si>
    <t xml:space="preserve">Se realizo mesas de trabajo con SED y entrega de inconsistencias en reporte SED plataforma SIMAT </t>
  </si>
  <si>
    <t>Se realizo  las mesas de gestión con la Secretaria de la Mujer Estableciendo el acuerdo de información y compromisos</t>
  </si>
  <si>
    <t>la propuesta fue desfavorable  la que se presento</t>
  </si>
  <si>
    <t xml:space="preserve">Se realizó las reuniones con comunicaciones para la articulación de las diferentes actividades de territorio </t>
  </si>
  <si>
    <t>Pérdida de capacidad financiera y de relevancia social en la incidencia de politicas sociales y artisticas.
Deficiente ejecución de recursos</t>
  </si>
  <si>
    <t>Subdirección de Formación Artisitica</t>
  </si>
  <si>
    <t xml:space="preserve">
El procedimiento de pagos está en actualización, con un avance del 50%.
Se realiza la revisión correspondiente a cada uno de los informes de pago radicados en la Tesorería, de acuerdo a lo establecido en la Circular Interna No.005-2022 - Requisitos para la radicación de informes de pago y otros aspectos tributarios a tener en cuenta para el año 2022. 
</t>
  </si>
  <si>
    <t xml:space="preserve">La Secretaría de Hacienda - DDT, programó una reunión el día 23 de noviembre 2022 de 8:00 a 10:00 a.m., con el fin de socializar con las diferentes entidades distritales la Circular No.005-2022 relacionada con la Programación PAC 2023, al cual asistieron representantes de Tesorería, Oficina Asesora de Planeación y la Subdirectora Administrativa y Financiera 
Esta información a su vez fue socializada mediante correo electrónico para que sea transmitida a las diferentes unidades de gestión de la entidad.
</t>
  </si>
  <si>
    <t>Con registro:
acta de la reunión</t>
  </si>
  <si>
    <t>Con registro:
correo electrónico</t>
  </si>
  <si>
    <t>Elaborar y divulgar el documento que establezca el debido almacenamiento y control de los bienes almacenados en la bodega de la Entidad</t>
  </si>
  <si>
    <t>Se realizó la proyección del documento, el cual esta en proceso de revisión y validación con el fin de incluir dicho documento en el mapa de procesos y realizar la respectiva divulgación la cual se realizará 30/04/2023</t>
  </si>
  <si>
    <t>Durante el tercer cuatrimestre se realizó la elaboración y divulgación de la "Política para el manejo y control de los bienes del Instituto Distrital de las Artes -Idartes"</t>
  </si>
  <si>
    <t>El riesgo no se materializó.
Control 1: Durante el tercer cuatrimestre SAF-Almacén realizó la validación del Formato salida de bienes devolutivos, consumo controlado y consumo para el seguimiento de bienes a través de la  "Matriz Seguimiento Formato de Salidas" 
Control 2:  Durante el tercer cuatrimestre del 2022 se  socializó el instructivo para el diligenciamiento de salida de bienes devolutivos, consumo controlado y consumo, mediante correo electrónico a las unidades de gestión que tramitaron con novedad el formato de salida de bienes devolutivos, consumo controlado y consumo, para la respectiva subsanación del formato y diligenciamiento acorde a lo establecido en el instructivo.
Control 3: Durante el tercer cuatrimestre de 2022 se realizaron 43 visitas aleatorias a las diferentes sedes del IDARTES con el fin de  revisar el cumplimiento del movimiento de inventario a través de los formatos de salida diligenciados por las unidades de gestión. 
Se adjunta matriz de Resultado Actas de Inventario Aleatorio en la cual, se evidencia la dependencia, el radicado de orfeo de Acta de Inicio y el radicado de orfeo de comunicación de resultado final de la visita.
Plan acción:  Durante el tercer cuatrimestre se realizó la elaboración y divulgación de la "Política para el manejo y control de los bienes del Instituto Distrital de las Artes -Idartes". Se adjunta el documento y la evidencia de divulgación del documento a través de correo electrónico.
Se adjunta la evidencia: 
Ver carpeta de evidencias controles y plan de acción en carpeta: Proceso Gestión de Bienes, Servicios y Planta Física- Tercer Cuatrimestre y  "2. Retiro de los Bienes sin los soportes necesarios"</t>
  </si>
  <si>
    <t xml:space="preserve">
Realizar la solicitud de codificación  y publicación de la matriz de "Consumos- Giros Servicios Públicos Idartes"   a la OAPTI .</t>
  </si>
  <si>
    <t>Los(as) funcionarios(as) y/o contratistas Saf - servicios generales.</t>
  </si>
  <si>
    <t xml:space="preserve"> Se solicitó la creación del formato oficial "FORMATO DE CONSUMO-GIROS SERVICIOS PÚBLICOS IDARTES", el cual incorpora la matriz del control de servicios públicos, quedando anexada al proceso del área. Se anexa la solicitud y el formato oficial. </t>
  </si>
  <si>
    <t>El riesgo no se materializó. 
Control 1:  Durante el tercer cuatrimestre se realizó seguimiento y control de cada una de las facturas de agua, luz, aseo y gas a cargo de la Entidad a través de la matriz "Formato de Consumo- Giros Servicios Públicos".
Ver carpeta de evidencias control y plan de acción en carpeta: Proceso Gestión de Bienes, Servicios y Planta Física- Tercer Cuatrimestre y "3.Ausencia de algún servicio publico por pago inoportuno en el servicio"</t>
  </si>
  <si>
    <t xml:space="preserve">Realizar la solicitud de codificación y publicación de la matriz denominada "Reporte Requerimientos Ejecutados"
</t>
  </si>
  <si>
    <t>Se solicita vía correo electrónico (y a través del mapa de procesos y la plataforma asignada para el fin) la codificación del formato de seguimiento que utiliza la SAF-Infraestructura y Mantenimiento para controlar y prever la materialización del riesgo.  
Ver carpeta de evidencias en la carpeta denominada “4. Pérdida de imagen por no prestar servicios en los equipamientos a los usuarios”- "Plan de acción"</t>
  </si>
  <si>
    <t>No es necesario construir nuevo plan de acción, toda vez que el riesgo ya se encuentra en un nivel bajo</t>
  </si>
  <si>
    <t>Con Registro:
Solicitudes de pago</t>
  </si>
  <si>
    <t>Con Registro:
Circular novedades de nómina</t>
  </si>
  <si>
    <t>Con Registro: Correos electrónicos de solicitud de ajsutes</t>
  </si>
  <si>
    <t>El riesgo no se materializó para la vigencia. 
Control 1:  Se adjuntan las evidencias de las planillas de pago realizadas para el período objeto de seguimiento. 
Control 2: Se adjuntan los correos electrónicos de las campañas realizadas para el período objeto de seguimiento. 
Plan de acción: Se mantiene la actividad formulada de conformidad con los resultados obtenidos de acuerdo con las respuestas oportunas de las alertas enviadas y el cruce con la matriz de afiliaciones reportando así, las novedades correspondientes a la ARL.
Se mantiene el riesgo
Ver evidencias de la ejecución de los controles y del plan de acción en la carpeta: Proceso de Gestión del Talento Humano - Tercer Cuatrimestre- "2.Errores en la afiliación, la identificación del nivel de riesgo yo el no pago a la ARL"</t>
  </si>
  <si>
    <t xml:space="preserve">Se  definió el responsable de SAF- Talento Humano para el tercer cuatrimestre el cual debía realizar la verificación entre la situación presentada, expedición del acto administrativo y la respectiva notificación del acto administrativo antes de que se materialice la situación administrativa. </t>
  </si>
  <si>
    <t>El riesgo no se materializó para la vigencia. 
Control 1: Se adjuntan las evidencias de la matriz de seguimiento para el período objeto de seguimiento. 
Plan de acción:  Se mantiene la actividad formulada de conformidad con los resultados obtenidos.  
El riesgo se mantiene.
Ver evidencias de la ejecución de los controles y del plan de acción en la carpeta: Proceso de Gestión del Talento Humano - Tercer Cuatrimestre- "3.No expedir la resolución que refleje la situación administrativa del funcionario"</t>
  </si>
  <si>
    <t xml:space="preserve">Se mantiene la actividad de seguimiento y verificación de los cronogramas del plan de capacitación y del plan de bienestar e incentivos. Se realizan las alertas mensualmente cuando no se ejecuten el 30% de las actividades planeadas. </t>
  </si>
  <si>
    <t>El riesgo no se materializó para la vigencia. 
Control 1: Se adjuntan las evidencias de las actas de reunión radicadas en orfeo para el período objeto de seguimiento. 
Plan de acción: Se mantiene la actividad de seguimiento y verificación de los cronogramas del plan de capacitación y del plan de bienestar e incentivos. Se realizan las alertas mensualmente cuando no se ejecuten el 30% de las actividades planeadas.
Se mantiene el riesgo.
Ver evidencias de la ejecución de los controles y del plan de acción en la carpeta: Proceso de Gestión del Talento Humano - Tercer Cuatrimestre- "4.Incumplimiento en la ejecución del plan de capacitación"</t>
  </si>
  <si>
    <t>N/A</t>
  </si>
  <si>
    <t>El riesgo no se materializó.
Control 1: Durante el tercer cuatrimestre la SAF Gestión Documental realizó las siguientes actividades: 
* 4 capacitaciones y 10 asesorías técnicas en cuanto al manejo, radicación y conformación de expedientes en el Sistema de Gestión Documental ORFEO.
Control 2: Durante el tercer cuatrimestre la SAF Gestión Documental realizó la conformación de expedientes y verificación de los expedientes correspondientes a la Dirección General del año 2014, 2015 y 2016 correspondientes a Documentos de Apoyo en el Sistema ORFEO, a los cuales se les realizaron las siguientes actividades:
*Verificar los expedientes creados bajo la serie Documentos de apoyo, para validar su pertinencia dentro de la dependencia teniendo en cuenta la TRD aprobada.
*Descargar y revisar cada uno de los documentos encontrados en las carpetas creadas bajo documentos de apoyo.
*Realizar el archivo correcto de los documentos en los expedientes correspondientes. 
Plan de acción:  SAF-Gestión Documental  realizó la jornada anual de autoinspección de la gestión documental, mediante la comunicación interna 20224600452473 en la cual se impartieron las instrucciones para que cada unidad administrativa diligenciara la encuesta. El resultado permite determinar el grado de implementación de los componentes estratégicos de la política de Gestión Documental de la Entidad y sirve como insumo para orientar la planeación estratégica de la gestión documental para la vigencia 2023. 
El riesgo se mantiene.
Ver evidencias de la ejecución de los controles y del plan de acción en la carpeta: Gestión Documental - Tercer Cuatrimestre, Riesgo No 1.</t>
  </si>
  <si>
    <t>Realizar la réplica y migración de la información.</t>
  </si>
  <si>
    <t xml:space="preserve">Las evidencias aportadas dan respuesta al control de forma pertinente y permiten que el riesgo no se materialice para este periodo, el link referenciado tiene la información relacionada.
Desde la OAP-Ti no se evidencia construcción del nuevo plan de acción, teniendo en cuenta el tratamiento </t>
  </si>
  <si>
    <t>SAF- Gestión Documental durante los meses de septiembre a diciembre realizó los préstamos documentales de 111 expedientes, que corresponden a la Oficina Asesora Jurídica y a el área de Talento Humano, los cuales se dividen de la siguiente manera: 23 expediente físico y 88 expedientes enviados por correo electrónico. Este formato se diligencia porque se lleva una trazabilidad en los expedientes que son consultados tanto de manera física como digitalmente por las diferentes dependencias del Idartes con el fin de identificar si los expedientes presentan alguna modificación a lo entregado por el área de Gestión documental, debido a que el formato debe ser diligenciado correcta y completamente con los datos del documento que se presta;  estas solicitudes de prestamos documentales se realizan a través del correo electrónico solicitudprestamosdocumentales@idartes.gov.co y a través Sistema de Gestión Documental Orfeo. El riesgo se mantiene. 
Ver evidencia en Ver evidencia en:</t>
  </si>
  <si>
    <t>El riesgo no se materializó.
Control 1:  Durante el tercer cuatrimestre SAF- Gestión Documental culminó en el mes de agosto el PIC (Plan Integral de Capacitación) 2022. 
Ver expediente orfeo : 202240002913000001E
Plan de acción: Durante el tercer cuatrimestre SAF- Gestión Documental realizó los préstamos documentales de 111 expedientes, que corresponden a la Oficina Asesora Jurídica y a la unidad de gestión de Talento Humano, los cuales se dividen de la siguiente manera: 23 expediente físico y 88 expedientes enviados por correo electrónico. Este formato se diligencia porque se lleva una trazabilidad en los expedientes que son consultados tanto de manera física como digitalmente por las diferentes dependencias del Idartes con el fin de identificar si los expedientes presentan alguna modificación a lo entregado por la unidad de gestión de SAF -Gestión Documental, debido a que el formato debe ser diligenciado correcta y completamente con los datos del documento que se presta;  estas solicitudes de prestamos documentales se realizan a través del correo electrónico solicitudprestamosdocumentales@idartes.gov.co y a través Sistema de Gestión Documental Orfeo. 
El riesgo se mantiene. 
Ver evidencias de la ejecución de los controles y del plan de acción en la carpeta: Gestión Documental - Tercer Cuatrimestre, Riesgo No 4- Plan de Acción. Se aclara que para la evidencia de ejecución del Control 1 se relaciona el expediente de orfeo para realizar su consulta.</t>
  </si>
  <si>
    <t>Las evidencias aportadas dan respuesta al control de forma pertinente y permiten que el riesgo no se materialice para este periodo, el link referenciado tiene la información relacionada.
Desde la OAP-TI se sugiere revisar la estructura del plan de acción en relación con el tratamiento del riesgo.</t>
  </si>
  <si>
    <t>El Informe de implementación del Sistema Integrado de Conservación es semestral, por lo cual el mismo se publicará el día 19 de diciembre, debido a que aún faltan insumos de información, como las mediciones trimestrales de humedad relativa y temperatura, las cuales se recogerán el día 16 de diciembre.
Plan de acción: El Informe de implementación del Sistema Integrado de Conservación es semestral, por lo cual el mismo se publicará el día 19 de diciembre, debido a que aún faltan insumos de información, como las mediciones trimestrales de humedad relativa y temperatura.</t>
  </si>
  <si>
    <t>Informar a través de correo electrónico al responsable de la unidad de gestión sobre  los próximos vencimientos a los derechos de petición asignados al área</t>
  </si>
  <si>
    <t>Responsable de la Unidad de Gestión de Servicio a la Ciudadanía</t>
  </si>
  <si>
    <t>Durante el periodo se informó a través de correo electrónico a los responsables de las unidades de gestión sobre los próximos vencimientos de las peticiones asignadas, con lo fortalecemos la cultura de respuesta oportuna a la ciudadanía</t>
  </si>
  <si>
    <t xml:space="preserve">
Realizar y publicar el Informe de Gestión de Peticiones del Idartes en el Link de Transparencia de la Entidad. </t>
  </si>
  <si>
    <t xml:space="preserve">Durante el periodo se realizó la publicación de los informes de gestión de peticiones en el Link de Transparencia de la Entidad. </t>
  </si>
  <si>
    <t>El riesgo no se materializó. 
Control 1:  En el mes de marzo de 2022 se enviaron a la Gerencia de Música y al Planetario de Bogotá la relación de los reclamos recibidos durante 2021, para que se tomaran las acciones que disminuyeran esas cifras para esta vigencia. Las evidencias de la ejecución del control se soportan en las comunicaciones internas enviadas a través de Orfeo 20224500116193 y 20224500117983
Plan de acción:  Durante la vigencia 2022 se realizaron los informes de gestión de peticiones. El riesgo se mantiene. Las evidencias de la ejecución del control se soportan en informes publicados.
Se identifica que la actividad formulada en el plan de acción es pertinente mantenerla para el próximo seguimiento, por lo tanto su estado se mantendrá abierto.
El riesgo se mantiene.
Las evidencias de ejecución se encuentran en el enlace: https://www.idartes.gov.co/es/transparencia/planeacion/informe-de-pqrds</t>
  </si>
  <si>
    <t>Desde la OAP-TI se identifica que algunos riesgos presentan la misma evidencia de control, por lo cual se solicita hacer un análisis más profundo en términos de controles y/o evaluar la pertinencia de unificar los riesgos en relación con una adecuada identificación de causas y controles.
Adicional en atención con la metodología para administración de riesgos, se sugiere complementar el diseño de controles, adicional se deben formular nuevos planes de mejoramientos atendiendo la zona de riesgo residual.
En concordancia con el reporte de la primera línea de defensa se debe ser más específico al indicar si el riesgo se mantiene, se ajusta y que evidencias se presentan para evaluar la efectividad de los controles y los planes de acción formulados.</t>
  </si>
  <si>
    <t>Se observa que el área tiene debidamente documentado el control y que este se realiza por parte del equipo de analistas de proyectos mensualmente ya que es el insumo para el cargue de la información en los sistemas de información de la SDP</t>
  </si>
  <si>
    <t>21/12/2022</t>
  </si>
  <si>
    <t>Generar reportes sobre el cumplimiento de tiempos de comunicaciones frente a los requerimientos realizados por la comunidad institucional tanto para comunicaciones internas y externas</t>
  </si>
  <si>
    <t>Cuarto trimestre 2022</t>
  </si>
  <si>
    <t>23/12/2022</t>
  </si>
  <si>
    <t>Para este cuatrimestre se elaboró una campaña con el fin de dar a conocer a toda la entidad los procedimientos y manuales de comunicaciones y que son los lineamientos estratégicos que debe seguir la entidad en cuanto a la línea comunicacional</t>
  </si>
  <si>
    <t>Los manuales de imagen y los lineamientos de marca se encuentran en la intranet de la Entidad adicional a esto se realizó una campaña a nivel de comunicación interna en donde se dio a conocer dichos manuales</t>
  </si>
  <si>
    <t>Pérdida del reconocimiento y apropiación de la entidad ante la ciudadanía</t>
  </si>
  <si>
    <t>Este riesgo NO se materializó en este periodo de tiempo. 
Como evidencia del cumplimiento del control se tiene definido acta de reunión semanal GDO-F-02 donde se verificaban los avances y novedades al plan anual de auditorías PAA almacenadas en el expediente de orfeo 202210002911700001E .</t>
  </si>
  <si>
    <t>Este riesgo NO se materializó en este periodo de tiempo.
El cumplimiento de este control se evidencia por medio de los correos electrónicos que retroalimenta acerca de la elaboración de los informes de seguimiento y/o informes de ley , así mismo de las auditorías que están programadas en el PAA para asegurar que cumpla con los criterios definidos y las recomendaciones resultantes que aporten valor a la operación de la entidad. Se adjuntan en evidencias los correos electrónicos del seguimiento a la auditoría al proceso de Gestión de formación en las practicas artísticas-programa NIDOS. realizada en el segundo semestre del 2022.</t>
  </si>
  <si>
    <t>GESTIÓN PARA LA MEJORA CONTINUA</t>
  </si>
  <si>
    <t>Versión: 03</t>
  </si>
  <si>
    <t>MAPA DE RIESGOS GESTIÓN POR PROCESOS INSTITUCIONAL</t>
  </si>
  <si>
    <t>Gestión de circulación de las practicas artísiticas</t>
  </si>
  <si>
    <t>Potenciar el papel de las prácticas artisiticas en la transformación de la ciudad y el ejercicio de la libertad creativa de los ciudadanos, a traves de la puesta en escena de los procesos artisticos, para lograr su apreciación, significación, resignificación y apropiación.</t>
  </si>
  <si>
    <t>Gestión administrativa Subdirección de Formación Artística.</t>
  </si>
  <si>
    <t>Programa NIDOS</t>
  </si>
  <si>
    <t>Gestión de formación en las prácticas artísticas</t>
  </si>
  <si>
    <t>Generar mecanismos para el ejercicio de derechos culturales por parte de la ciudadanía, mediante el fomento a las prácticas artísticas y/o
culturales, en procesos multidisciplinares e interdisciplinares de experiencias sensibles, formación, circulación y creación, que de modo sostenible,
accesible y equitativo estén dirigidos a diferentes grupos etarios con un enfoque poblacional diferencial en la ciudad de Bogotá, como agentes
participativos en la construcción de saberes en torno a las dimensiones de las artes y su apropiación como base de transformación social;
contando con un equipo humano comprometido y competente que contribuya a la generación de capacidades ciudadanas para la articulación
intersectorial y territorial.</t>
  </si>
  <si>
    <t>Con registro:
Acta de  reuniones radicadas en Orfeo</t>
  </si>
  <si>
    <t xml:space="preserve">Con registro:
Acta de reunión </t>
  </si>
  <si>
    <t>Con registro: correos electrónicos</t>
  </si>
  <si>
    <t>Con registro: correo electrónico</t>
  </si>
  <si>
    <t>Con registro: correo electrónico y reporte CDP y CRP</t>
  </si>
  <si>
    <r>
      <rPr>
        <b/>
        <sz val="11"/>
        <rFont val="Arial Narrow"/>
        <family val="2"/>
      </rPr>
      <t xml:space="preserve">Control 1: </t>
    </r>
    <r>
      <rPr>
        <sz val="11"/>
        <rFont val="Arial Narrow"/>
        <family val="2"/>
      </rPr>
      <t xml:space="preserve">El Tesorero(a) socializará anualmente  a través de mesa de trabajo con las unidades de gestión las fechas establecidas para la programación del PAC, de conformidad con el procedimiento  Programa Anual  Mensualizado de Caja - PAC </t>
    </r>
  </si>
  <si>
    <t xml:space="preserve">Control 2. El Profesional Especializado de Nómina efectuará el seguimiento anual mediante la verificación de los cronogramas internos y la normativa vigente y, realizará la oportuna solicitud para el pago de la nómina y seguridad social de conformidad al procedimiento Liquidación de nómina, prestaciones sociales, seguridad social y parafiscales. </t>
  </si>
  <si>
    <t>Control 1. Los(as) funcionarios(as) y/o contratistas designados por SAF- Talento Humano actualizarán, consolidarán y verificarán mensualmente el pago de la ARL de riesgo IV, V de los contratistas y pasantes, mediante las planillas de pago.
Para realizar la verificación de afiliación se elaborará y actualizará una (1) matriz de afiliados con el fin de comparar la información suministrada por las ARL.</t>
  </si>
  <si>
    <t>Control 1. Los(as) funcionarios(as) y/o contratistas designados por SAF- Talento Humano registrarán las situaciones administrativas que se trámiten por acto administrativo en una matriz de seguimiento mensual con el fin de evidenciar las etapas de la expedición del respectivo documento.</t>
  </si>
  <si>
    <t>Con Registro:
Matriz de seguimiento</t>
  </si>
  <si>
    <t>Control 1: Los(as) funcionarios(as) y/o contratistas designados por SAF- Talento Humano realizarán el seguimiento mensual de la ejecución del cronograma de actividades del Plan Institucional de Capacitación - PIC y el Plan de Bienestar e Incentivos 2022 en atención al Monitoreo de los planes del Decreto 612 de 2018 que realiza la OAP TI.</t>
  </si>
  <si>
    <t>Con Registro:
Actas de reunión de seguimiento radicadas en Orfeo</t>
  </si>
  <si>
    <r>
      <rPr>
        <b/>
        <sz val="11"/>
        <rFont val="Arial Narrow"/>
        <family val="2"/>
      </rPr>
      <t>Control 1:</t>
    </r>
    <r>
      <rPr>
        <sz val="11"/>
        <rFont val="Arial Narrow"/>
        <family val="2"/>
      </rPr>
      <t xml:space="preserve">  Los(as) funcionarios(as) y/o contratistas designados por SAF- Contabilidad gestionarán mediante correo electrónico la información que presente demoras con las diferentes unidades de gestión mensualmente y de conformidad con el Procedimiento para la Gestión del Procesos Contable.</t>
    </r>
  </si>
  <si>
    <r>
      <rPr>
        <b/>
        <sz val="11"/>
        <rFont val="Arial Narrow"/>
        <family val="2"/>
      </rPr>
      <t xml:space="preserve">Control 1: </t>
    </r>
    <r>
      <rPr>
        <sz val="11"/>
        <rFont val="Arial Narrow"/>
        <family val="2"/>
      </rPr>
      <t>El Profesional Universitario(a) designado por SAF- Contabilidad realizará una mesa de trabajo anual al interior de la unidad de gestión para socializar el cronograma de presentación de impuestos de acuerdo al calendario tributario</t>
    </r>
  </si>
  <si>
    <r>
      <rPr>
        <b/>
        <sz val="11"/>
        <rFont val="Arial Narrow"/>
        <family val="2"/>
      </rPr>
      <t>Control 2:</t>
    </r>
    <r>
      <rPr>
        <sz val="11"/>
        <rFont val="Arial Narrow"/>
        <family val="2"/>
      </rPr>
      <t xml:space="preserve"> El Profesional Universitario(a) encargado de la SAF- Contabilidad soportará mediante correo electrónico mensual y/o bimestral, la aprobación de la declaración de impuestos o reporte de información contable y financiera previa validación y visto bueno del tributarista de la Entidad.</t>
    </r>
  </si>
  <si>
    <r>
      <rPr>
        <b/>
        <sz val="11"/>
        <rFont val="Arial Narrow"/>
        <family val="2"/>
      </rPr>
      <t xml:space="preserve">Control 1: </t>
    </r>
    <r>
      <rPr>
        <sz val="11"/>
        <rFont val="Arial Narrow"/>
        <family val="2"/>
      </rPr>
      <t xml:space="preserve">Los(as) funcionarios(as) y/o contratistas designados por la SAF-Presupuesto darán a conocer a los Ordenadores del Gasto, los procedimientos de expedición de CDPs y CRPs por medio de una comunicación semestral vía correo electrónico institucional. </t>
    </r>
  </si>
  <si>
    <r>
      <rPr>
        <b/>
        <sz val="11"/>
        <rFont val="Arial Narrow"/>
        <family val="2"/>
      </rPr>
      <t xml:space="preserve">Control 2: </t>
    </r>
    <r>
      <rPr>
        <sz val="11"/>
        <rFont val="Arial Narrow"/>
        <family val="2"/>
      </rPr>
      <t xml:space="preserve">Los funcionarios(as) y/o contratistas designados por la SAF-Presupuesto darán a conocer mensualmente a los ordenadores del gasto, los reportes  de  CDP's y CRP's generados a través del sistema SAP Bog Data expedidos a la fecha vía correo electrónico institucional. </t>
    </r>
  </si>
  <si>
    <r>
      <rPr>
        <b/>
        <sz val="11"/>
        <rFont val="Arial Narrow"/>
        <family val="2"/>
      </rPr>
      <t>Control 1:</t>
    </r>
    <r>
      <rPr>
        <sz val="11"/>
        <rFont val="Arial Narrow"/>
        <family val="2"/>
      </rPr>
      <t xml:space="preserve"> El Tesorero(a) y los funcionarios(as) y/o contratistas designados por la SAF- Tesorería generarán la circular interna de lineamientos para pagos y actualizarán el liquidador de impuestos para cada anualidad y/o cuando se requiera para asegurar que las bases y los porcentajes a aplicar se encuentren actualizados en el marco de la normativa legal vigente. Estos documentos deben contar con el visto bueno de los responsables de Tesorería, Contabilidad y de los(as) funcionarios(as) y/o contratistas designados por SAF.</t>
    </r>
  </si>
  <si>
    <r>
      <rPr>
        <b/>
        <sz val="11"/>
        <rFont val="Arial Narrow"/>
        <family val="2"/>
      </rPr>
      <t>Control 2:</t>
    </r>
    <r>
      <rPr>
        <sz val="11"/>
        <rFont val="Arial Narrow"/>
        <family val="2"/>
      </rPr>
      <t xml:space="preserve"> El Tesorero(a) dará a conocer anualmente las fechas de reprogramación de PAC establecidas mediante circular interna expedida por la SAF, a través del Sistema de Gestión Documental - ORFEO, correo electrónico e intranet, de conformidad con el procedimiento  Programa Anual Mensualizado de Caja - PAC </t>
    </r>
  </si>
  <si>
    <r>
      <rPr>
        <b/>
        <sz val="11"/>
        <rFont val="Arial Narrow"/>
        <family val="2"/>
      </rPr>
      <t>Control 1:</t>
    </r>
    <r>
      <rPr>
        <sz val="11"/>
        <rFont val="Arial Narrow"/>
        <family val="2"/>
      </rPr>
      <t xml:space="preserve">  Los(as) funcionarios(as) y/o contratistas designados por SAF-Almacén solicitarán de manera semestral a través de correo electrónico los mantenimientos de la infraestructura de la bodega del Idartes al responsable competente</t>
    </r>
  </si>
  <si>
    <r>
      <rPr>
        <b/>
        <sz val="11"/>
        <rFont val="Arial Narrow"/>
        <family val="2"/>
      </rPr>
      <t xml:space="preserve">Control 2: </t>
    </r>
    <r>
      <rPr>
        <sz val="11"/>
        <rFont val="Arial Narrow"/>
        <family val="2"/>
      </rPr>
      <t xml:space="preserve">Los(as) funcionarios(as) y/o contratistas designados por SAF-Almacén tramitarán el agendamiento, previo para el recibo de los bienes y/o solicitud de traslado de los bienes a la bodega mediante el formato de Autorización de Entrada a Sedes de conformidad con lo establecido en el procedimiento de Ingreso de Bienes y traslados. Esta información sera reportada cuatrimestralmente. </t>
    </r>
  </si>
  <si>
    <r>
      <rPr>
        <b/>
        <sz val="11"/>
        <rFont val="Arial Narrow"/>
        <family val="2"/>
      </rPr>
      <t>Control 1:</t>
    </r>
    <r>
      <rPr>
        <sz val="11"/>
        <rFont val="Arial Narrow"/>
        <family val="2"/>
      </rPr>
      <t xml:space="preserve">  Los(as) funcionarios(as) y/o contratistas designados por SAF-Almacén harán la revisión y trámite del Formato salida de bienes devolutivos, consumo controlado y consumo para el seguimiento de los elementos como lo establece el instructivo para el diligenciamiento del formato de salida de bienes devolutivos, consumo controlado y consumo, de conformidad con lo establecido en el procedimiento de Ingreso de Bienes y traslados. 
  Esta información sera reportada cuatrimestralmente. </t>
    </r>
  </si>
  <si>
    <r>
      <rPr>
        <b/>
        <sz val="11"/>
        <rFont val="Arial Narrow"/>
        <family val="2"/>
      </rPr>
      <t>Control 2:</t>
    </r>
    <r>
      <rPr>
        <sz val="11"/>
        <rFont val="Arial Narrow"/>
        <family val="2"/>
      </rPr>
      <t xml:space="preserve"> Los(as) funcionarios(as) y/o contratistas designados por SAF-Almacén harán la socialización  semestral del instructivo para el diligenciamiento del Formato de salida de bienes devolutivos, consumo controlado y consumo para conocimiento y cumplimiento por partes de los colaboradores de la Entidad a través de a correo electronico y/o intranet</t>
    </r>
  </si>
  <si>
    <r>
      <rPr>
        <b/>
        <sz val="11"/>
        <rFont val="Arial Narrow"/>
        <family val="2"/>
      </rPr>
      <t>Control 3</t>
    </r>
    <r>
      <rPr>
        <sz val="11"/>
        <rFont val="Arial Narrow"/>
        <family val="2"/>
      </rPr>
      <t xml:space="preserve">: Los(as) funcionarios(as) y/o contratistas designados por SAF-Almacén harán las visitas aleatorias a las sedes y escenarios de la Entidad , segun el cronograma establecido con el fin de verificar el cumplimiento de la información suministrada en el formato de salida de bienes devolutivos, consumo controlado y consumo de la cual quedará registro en el formato de acta de reunión establecida. 
Esta información será reportada de manera  cuatrimestral. </t>
    </r>
  </si>
  <si>
    <r>
      <rPr>
        <b/>
        <sz val="11"/>
        <rFont val="Arial Narrow"/>
        <family val="2"/>
      </rPr>
      <t xml:space="preserve">Control 1: </t>
    </r>
    <r>
      <rPr>
        <sz val="11"/>
        <rFont val="Arial Narrow"/>
        <family val="2"/>
      </rPr>
      <t xml:space="preserve"> Los(as) funcionarios(as) y/o contratistas designados por SAF- servicios generales harán el seguimiento mensual al pago de los servicios publicos hasta la generacion de orden de pago  a través de la matriz de seguimiento.</t>
    </r>
  </si>
  <si>
    <r>
      <rPr>
        <b/>
        <sz val="11"/>
        <rFont val="Arial Narrow"/>
        <family val="2"/>
      </rPr>
      <t xml:space="preserve">Control 1: </t>
    </r>
    <r>
      <rPr>
        <sz val="11"/>
        <rFont val="Arial Narrow"/>
        <family val="2"/>
      </rPr>
      <t xml:space="preserve"> El Contratista y/o funcionario de SAF- Mantenimiento e Infraestructura designado para cada equipamiento, sede, escenario y crea recibirá el requerimiento y/ solicitud de las unidades de gestión que soliciten mantenimientos, los cuales deberán ser debidamente registrados mensualmente en la matriz denominada "Reporte Requerimientos Ejecutados". 
Lo anterior, de conformidad con el procedimiento de Mantenimiento y Adecuación de la Infraestructura Física</t>
    </r>
  </si>
  <si>
    <t>Con Registro: planillas de pago</t>
  </si>
  <si>
    <t>Con Registro: correos electrónicos</t>
  </si>
  <si>
    <r>
      <rPr>
        <b/>
        <sz val="11"/>
        <rFont val="Arial Narrow"/>
        <family val="2"/>
      </rPr>
      <t xml:space="preserve">Control 1: </t>
    </r>
    <r>
      <rPr>
        <sz val="11"/>
        <rFont val="Arial Narrow"/>
        <family val="2"/>
      </rPr>
      <t xml:space="preserve">Los(as) funcionarios(as) y/o contratistas designados por SAF-Gestión Documental brindarán mensualmente las capacitaciones y asesorías técnicas a las unidades de gestión para la conformación adecuada de los expedientes en el sistema, de conformidad con el Procedimiento Organización de Archivos. </t>
    </r>
  </si>
  <si>
    <r>
      <t xml:space="preserve">Con registro:
</t>
    </r>
    <r>
      <rPr>
        <u/>
        <sz val="11"/>
        <rFont val="Arial Narrow"/>
        <family val="2"/>
      </rPr>
      <t>Actas radicadas en Orfeo</t>
    </r>
  </si>
  <si>
    <r>
      <rPr>
        <b/>
        <sz val="11"/>
        <rFont val="Arial Narrow"/>
        <family val="2"/>
      </rPr>
      <t xml:space="preserve">Control 2: </t>
    </r>
    <r>
      <rPr>
        <sz val="11"/>
        <rFont val="Arial Narrow"/>
        <family val="2"/>
      </rPr>
      <t>Los(as) funcionarios(as) y/o contratistas designados por SAF-Gestión Documental verificarán de manera bimestral aleatoriamente en el Sistema de Gestión Documental Orfeo y en el documento en físico la conformación de los expedientes de acuerdo con el Procedimiento Organización de Archivos y las Tablas de Retención Documental.</t>
    </r>
  </si>
  <si>
    <r>
      <t xml:space="preserve">Con registro:
</t>
    </r>
    <r>
      <rPr>
        <u/>
        <sz val="11"/>
        <rFont val="Arial Narrow"/>
        <family val="2"/>
      </rPr>
      <t>Matriz de seguimiento conformación expedientes Orfeo</t>
    </r>
  </si>
  <si>
    <r>
      <rPr>
        <b/>
        <sz val="11"/>
        <rFont val="Arial Narrow"/>
        <family val="2"/>
      </rPr>
      <t xml:space="preserve">Control 1: </t>
    </r>
    <r>
      <rPr>
        <sz val="11"/>
        <rFont val="Arial Narrow"/>
        <family val="2"/>
      </rPr>
      <t>El funcionario(a) o contratista conservador designado de la SAF-Gestión Documental junto con la OAP-TI garantizará de manera semestral, la migración a otros soportes y réplicas de la información para mejorar su seguridad de conformidad con la implementación de los proyectos del Plan de Preservación Digital a Largo Plazo (PPDLP) del Sistema Integrado de Conservación - SIC.</t>
    </r>
  </si>
  <si>
    <r>
      <t xml:space="preserve">Con registro:
</t>
    </r>
    <r>
      <rPr>
        <u/>
        <sz val="11"/>
        <rFont val="Arial Narrow"/>
        <family val="2"/>
      </rPr>
      <t>formatos de migración a otros soportes</t>
    </r>
    <r>
      <rPr>
        <sz val="11"/>
        <rFont val="Arial Narrow"/>
        <family val="2"/>
      </rPr>
      <t xml:space="preserve">
</t>
    </r>
  </si>
  <si>
    <r>
      <rPr>
        <b/>
        <sz val="11"/>
        <rFont val="Arial Narrow"/>
        <family val="2"/>
      </rPr>
      <t xml:space="preserve">Control 2: </t>
    </r>
    <r>
      <rPr>
        <sz val="11"/>
        <rFont val="Arial Narrow"/>
        <family val="2"/>
      </rPr>
      <t>El funcionario(a) o contratista conservador designado de la SAF-Gestión Documental junto con la OAP-TI replicará la información del Idartes y mejorará su seguridad, de manera semestral desde la implementación de los proyectos del Plan de Preservación Digital a Largo Plazo (PPDLP) del Sistema Integrado de Conservación - SIC.</t>
    </r>
  </si>
  <si>
    <r>
      <rPr>
        <b/>
        <sz val="11"/>
        <rFont val="Arial Narrow"/>
        <family val="2"/>
      </rPr>
      <t xml:space="preserve">Control 1: </t>
    </r>
    <r>
      <rPr>
        <sz val="11"/>
        <rFont val="Arial Narrow"/>
        <family val="2"/>
      </rPr>
      <t xml:space="preserve">Los(as) funcionarios(as) y/o contratistas designados por SAF-Gestión Documental capacitarán y asesorarán técnicamente a las unidades de gestión de la Entidad de manera mensual, para la aplicación e implementación de las Tablas de Retención Documental de conformidad con el Procedimiento Organización de Archivos. </t>
    </r>
  </si>
  <si>
    <r>
      <t xml:space="preserve">Con registro: 
</t>
    </r>
    <r>
      <rPr>
        <u/>
        <sz val="11"/>
        <rFont val="Arial Narrow"/>
        <family val="2"/>
      </rPr>
      <t>Actas de reunión radicadas Orfeo</t>
    </r>
  </si>
  <si>
    <r>
      <rPr>
        <b/>
        <sz val="11"/>
        <rFont val="Arial Narrow"/>
        <family val="2"/>
      </rPr>
      <t>Control 2:</t>
    </r>
    <r>
      <rPr>
        <sz val="11"/>
        <rFont val="Arial Narrow"/>
        <family val="2"/>
      </rPr>
      <t xml:space="preserve"> Los(as) funcionarios(as) y/o contratistas designados por SAF-Gestión Documental aplicarán de manera mensual el procedimiento de organización de archivo a los documentos que se encuentran en custodia en el archivo de gestión centralizado acorde con las Tablas de Retención Documental.</t>
    </r>
  </si>
  <si>
    <r>
      <t xml:space="preserve">Con registro:
</t>
    </r>
    <r>
      <rPr>
        <u/>
        <sz val="11"/>
        <rFont val="Arial Narrow"/>
        <family val="2"/>
      </rPr>
      <t xml:space="preserve">Formato Único de Inventario Documental - FUID diligenciado </t>
    </r>
    <r>
      <rPr>
        <sz val="11"/>
        <rFont val="Arial Narrow"/>
        <family val="2"/>
      </rPr>
      <t xml:space="preserve">
</t>
    </r>
  </si>
  <si>
    <r>
      <rPr>
        <b/>
        <sz val="11"/>
        <rFont val="Arial Narrow"/>
        <family val="2"/>
      </rPr>
      <t xml:space="preserve">Control 1: </t>
    </r>
    <r>
      <rPr>
        <sz val="11"/>
        <rFont val="Arial Narrow"/>
        <family val="2"/>
      </rPr>
      <t xml:space="preserve">Los(as) funcionarios(as) y/o contratistas designados por la SAF-Gestión Documental brindarán las capacitaciones a los funcionarios y contratistas del Idartes de manera anual para la gestión y consulta de préstamos documentales, acorde con el procedimiento consulta y préstamos de documentos de archivo. </t>
    </r>
  </si>
  <si>
    <r>
      <t>Con registro: Actas de reunión r</t>
    </r>
    <r>
      <rPr>
        <u/>
        <sz val="11"/>
        <rFont val="Arial Narrow"/>
        <family val="2"/>
      </rPr>
      <t>adicadas en Orfeo</t>
    </r>
  </si>
  <si>
    <r>
      <rPr>
        <b/>
        <sz val="11"/>
        <rFont val="Arial Narrow"/>
        <family val="2"/>
      </rPr>
      <t xml:space="preserve">Control 1: </t>
    </r>
    <r>
      <rPr>
        <sz val="11"/>
        <rFont val="Arial Narrow"/>
        <family val="2"/>
      </rPr>
      <t>El funcionario(a) o contratista conservador designado de la SAF-Gestión Documental realizará el monitoreo de las condiciones ambientales de manera trimestral y, propondrá mejoras que las estabilicen (a partir del uso del formato para inspección de instalaciones físicas, sistemas de almacenamiento y monitoreo de condiciones ambientales), acorde con el Plan de Conservación Documental.</t>
    </r>
  </si>
  <si>
    <r>
      <t xml:space="preserve">Con registro:
</t>
    </r>
    <r>
      <rPr>
        <u/>
        <sz val="11"/>
        <rFont val="Arial Narrow"/>
        <family val="2"/>
      </rPr>
      <t>Radicados Orfeo</t>
    </r>
  </si>
  <si>
    <r>
      <rPr>
        <b/>
        <sz val="11"/>
        <rFont val="Arial Narrow"/>
        <family val="2"/>
      </rPr>
      <t xml:space="preserve">Control 2: </t>
    </r>
    <r>
      <rPr>
        <sz val="11"/>
        <rFont val="Arial Narrow"/>
        <family val="2"/>
      </rPr>
      <t>El funcionario(a) o contratista conservador designado de SAF-Gestión Documental realizará de manera anual, el inventario de la información con soporte físico y analógico para tener un mayor control sobre la misma de acuerdo con el Sistema Integrado de Conservación.</t>
    </r>
  </si>
  <si>
    <r>
      <rPr>
        <b/>
        <sz val="11"/>
        <rFont val="Arial Narrow"/>
        <family val="2"/>
      </rPr>
      <t>Control 3:</t>
    </r>
    <r>
      <rPr>
        <sz val="11"/>
        <rFont val="Arial Narrow"/>
        <family val="2"/>
      </rPr>
      <t xml:space="preserve"> El funcionario(a) o contratista conservador designado de SAF-Gestión Documental inspeccionará cuatrimestralmente las instalaciones de almacenamiento documental (archivo de gestión centralizado  y archivo central), para asegurar que brinden las mejores condiciones a la información con soporte físico y analógico de acuerdo con el Plan de Conservación Documental.</t>
    </r>
  </si>
  <si>
    <r>
      <rPr>
        <b/>
        <sz val="11"/>
        <rFont val="Arial Narrow"/>
        <family val="2"/>
      </rPr>
      <t>Control 4:</t>
    </r>
    <r>
      <rPr>
        <sz val="11"/>
        <rFont val="Arial Narrow"/>
        <family val="2"/>
      </rPr>
      <t xml:space="preserve"> El funcionario(a) o contratista conservador designado de SAF-Gestión Documental implementará de manera semestral, el programa de prevención de emergencias y prevención de desastres del Sistema Integrado de Conservación.</t>
    </r>
  </si>
  <si>
    <r>
      <rPr>
        <b/>
        <sz val="11"/>
        <rFont val="Arial Narrow"/>
        <family val="2"/>
      </rPr>
      <t>Control 5:</t>
    </r>
    <r>
      <rPr>
        <sz val="11"/>
        <rFont val="Arial Narrow"/>
        <family val="2"/>
      </rPr>
      <t xml:space="preserve"> El funcionario(a) o contratista conservador designado de SAF-Gestión Documental permitirá la consulta de la información de manera semestral a partir de las migraciones a otros soportes de acuerdo con el Plan de Preservación Digital a Largo Plazo.</t>
    </r>
  </si>
  <si>
    <r>
      <rPr>
        <b/>
        <sz val="11"/>
        <rFont val="Arial Narrow"/>
        <family val="2"/>
      </rPr>
      <t>Control 1</t>
    </r>
    <r>
      <rPr>
        <sz val="11"/>
        <rFont val="Arial Narrow"/>
        <family val="2"/>
      </rPr>
      <t>: Los(as) funcionarios(as) y/o contratistas designados por SAF-servicio a la ciudadanía darán las capacitaciones anualmente a los gestores del SDQS en el manejo del gestor documental y de Bogota te escucha establecido en el procedimiento trámite a los requerimientos presentados por la Ciudadanía</t>
    </r>
  </si>
  <si>
    <r>
      <rPr>
        <b/>
        <sz val="11"/>
        <rFont val="Arial Narrow"/>
        <family val="2"/>
      </rPr>
      <t xml:space="preserve">Control 1: </t>
    </r>
    <r>
      <rPr>
        <sz val="11"/>
        <rFont val="Arial Narrow"/>
        <family val="2"/>
      </rPr>
      <t>Los(as) funcionarios(as) y/o contratistas designados por SAF-servicio a la ciudadanía generarán anualmente una comunicación interna a aquellas unidades de gestión donde se hayan presentado mayor número de reclamos. Lo anterior, establecido en las políticas de operación del procedimiento “Trámite a los requerimientos presentados por la Ciudadanía”.</t>
    </r>
  </si>
  <si>
    <t xml:space="preserve">Control 1: Se revisa el contenido de cada una de las Resoluciones por parte del profesional designado por la OAJ. 
                                            </t>
  </si>
  <si>
    <t xml:space="preserve">Control 2: Revisión de Resoluciones por parte de la Jefe de la Oficina Asesora Jurídica 
                                      </t>
  </si>
  <si>
    <t xml:space="preserve">Control 1: Seguimiento a los procesos judiciales en el aplicativo SIPROJ
                                         </t>
  </si>
  <si>
    <t xml:space="preserve">Control 2: Envío de informes dirigidos a la Secretaría Jurídica Distrital 
                                          </t>
  </si>
  <si>
    <t xml:space="preserve">Control 1: Seguimiento a la publicación en la Plataforma Transaccional SECOP                                           </t>
  </si>
  <si>
    <r>
      <rPr>
        <b/>
        <sz val="11"/>
        <rFont val="Arial Narrow"/>
        <family val="2"/>
      </rPr>
      <t>Control 1</t>
    </r>
    <r>
      <rPr>
        <sz val="11"/>
        <rFont val="Arial Narrow"/>
        <family val="2"/>
      </rPr>
      <t>: La asesora de Control Interno,  junto con su equipo de trabajo, realizará seguimiento mínimo una vez al mes a las actividades definidas en el PAA mediante acta de reunión GDO-F-02. En caso de encontrar desviaciones estas serán corregidas.</t>
    </r>
  </si>
  <si>
    <r>
      <rPr>
        <b/>
        <sz val="11"/>
        <rFont val="Arial Narrow"/>
        <family val="2"/>
      </rPr>
      <t>Control 2</t>
    </r>
    <r>
      <rPr>
        <sz val="11"/>
        <rFont val="Arial Narrow"/>
        <family val="2"/>
      </rPr>
      <t xml:space="preserve">: El profesional asignado del equipo de trabajo  realizará semestralmente seguimiento a las actividades definidas en el PAA mediante la medición del indicador: </t>
    </r>
    <r>
      <rPr>
        <i/>
        <sz val="11"/>
        <rFont val="Arial Narrow"/>
        <family val="2"/>
      </rPr>
      <t xml:space="preserve">Grado de cumplimiento del plan anual de auditoría. </t>
    </r>
    <r>
      <rPr>
        <sz val="11"/>
        <rFont val="Arial Narrow"/>
        <family val="2"/>
      </rPr>
      <t>En caso de encontrar desviaciones se tendrá que modificar el PAA.</t>
    </r>
  </si>
  <si>
    <r>
      <rPr>
        <b/>
        <sz val="11"/>
        <rFont val="Arial Narrow"/>
        <family val="2"/>
      </rPr>
      <t>Control 1:</t>
    </r>
    <r>
      <rPr>
        <sz val="11"/>
        <rFont val="Arial Narrow"/>
        <family val="2"/>
      </rPr>
      <t xml:space="preserve"> La asesora de Control Interno, previo a la remisión a la Dirección General y líderes de los procesos, verificará que la información producto de las evaluaciones y seguimientos realizados sea precisa, objetiva, clara, concisa, constructiva, completa y oportuna. En caso de no cumplir con estos atributos se solicitará su corrección por medio de Orfeo o correo electrónico.   </t>
    </r>
  </si>
  <si>
    <t>El riesgo no se materializó
El riesgo se mantiene para la próxima vigencia
Las evidencias se encuentran dispuesta en el Drive dispuesto por la OAP-TI</t>
  </si>
  <si>
    <t>La OAP-TI sugiere revisar la redacción de los controles en el marco de la metodología de administración de riesgos de la entidad</t>
  </si>
  <si>
    <t>El riesgo no se materializó
El riesgo se mantiene para la próxima vigencia
Las evidencias se encuentran dispuestas en el Drive dispuesto por la OAP-TI</t>
  </si>
  <si>
    <t>La OAP-TI sugiere revisar la redacción de los controles en el marco de la metodología de administración de riesgos de la entidad, adicional se debe suscribir plan de acción toda vez que la zona de riesgo residual es Alta.</t>
  </si>
  <si>
    <t>Se realiza análisis para la identificación del nuevo riesgo, las evidencias de la ejecución del control se presentaran para el seguimiento del Primer cuatrimestre 2023</t>
  </si>
  <si>
    <t>Desde la OAP-TI se sugiere evaluar o replantear el riesgo, atendiendo las premisas de la Guía para administración de riesgos en función de los objetivos de la gerencia encargada, adicional se debe documentar en un instrumento del SIG el riesgo y su respectivo control.</t>
  </si>
  <si>
    <t>1. El riesgo no se materializó para la vigencia correspondiente al tercer cuatrimestre.
2. El riesgo se mantiene y se relacionan las evidencias en el siguiente link:https://drive.google.com/drive/folders/1v7tgjOqAhLWCm5j3H9FhYSy2CL28yKPo</t>
  </si>
  <si>
    <t>La OAP-TI reviso, analizo y corroboro que con fundamento en el reporte del líder de proceso se pudo evidenciar la ejecución de las acciones de control.
Adicional se sugiere complementar el diseño de controles en el marco de la metodología de administración de riesgos de la entidad.</t>
  </si>
  <si>
    <t>El riesgo no se materializo se ajusta el control según recomendaciones de la segunda línea de defensa, estableciendo un instrumento que permita  generar una ruta de acción  mediante un seguimiento de  situaciones  con el  acompañamiento del equipo psicosocial se implementaría
diferentes actividades.
Evidencias: Documento de construcción procedimiento y protocolo https://docs.google.com/document/d/1AjYrv4vxHEGe1EAlLuQZxhSzwAxmPx7x/edit?usp=sharing&amp;ouid=115449891771987326633&amp;rtpof=true&amp;sd=true
https://drive.google.com/file/d/1KgEPTz1x0YvhnZXFt8NjH3p8y43OA-uC/view?usp=share_link</t>
  </si>
  <si>
    <t>El riesgo no se materializa en el marco  de la identificación del control atendiendo las observaciones de la segunda línea de defensa, se ajusta el control donde se incluye la frecuencia de fortalecimiento se mantiene  las actas de reunión del equipo SIF para actualización según el acuerdo de confidencialidad  de información
Evidencia Acuerdo con Secretaria de  la Mujer https://drive.google.com/drive/folders/1YBN3Gr4NzEm-6DIuo2SwPcFRCLh455sY?usp=share_link</t>
  </si>
  <si>
    <t>Código: GMC-MR-02</t>
  </si>
  <si>
    <t>Primera Línea de Defensa
Autocontrol</t>
  </si>
  <si>
    <t>Segunda Línea de Defensa
Autoevaluación</t>
  </si>
  <si>
    <t>El riesgo se mantiene, toda vez que se  requiere ajustar el procedimiento y los instrumentos necesarios, se atiende recomendaciones  por parte de la segunda línea de defensa  para la siguiente vigencia de ajusta controles y plan de acción Instrumento lecturas de realidades  Evidencias https://comunicarte.idartes.gov.co/sites/default/files/Doc_SIG/01.Instrumento-%20lectura%20de%20realidades%20idartes.xlsx</t>
  </si>
  <si>
    <t>La OAP-TI reviso, analizo y corroboro que con fundamento en el reporte del líder de proceso se pudo evidenciar la ejecución de las acciones de control.
Adicional se sugiere complementar el diseño de controles en el marco de la metodología de administración</t>
  </si>
  <si>
    <t>El riesgo no se materializó para la vigencia.
Control 1: Durante el tercer cuatrimestre se solicitó y se realizó el mantenimiento del techo de la Bodega con el fin de evitar la materialización del riesgo y garantizar el adecuado almacenamiento de los bienes en Bodega.
Control 2: Durante el tercer cuatrimestre de 2022 los designados por SAF - Almacén General tramitaron un total de 110 formatos de entrada a sedes para el agendamiento previo de entrega o salida de bienes en la Bodega del Idartes. Lo cual permitió el alistamiento oportuno y organización de los elementos almacenados.
 Durante el tercer cuatrimestre SAF-Almacén realizó la validación del Formato de autorización de Entrada a Sedes de a través de la  "Matriz Ingreso a Sedes" 
Plan acción: se adjunta la evidencia del documento proyectado denominado "Manual Almacenamiento Bienes Bodega Idartes".
Ver carpeta de evidencias controles y plan de acción en carpeta: Proceso Gestión de Bienes, Servicios y Planta Física- Tercer Cuatrimestre y "1. Debido a su almacenamiento inadecuado".</t>
  </si>
  <si>
    <t>El riesgo no se materializó.
Control 1:  Durante el tercer cuatrimestre  se realizó seguimiento y registro de los requerimientos y/o solicitudes de mantenimiento realizadas por las  diferentes unidades de gestión de la Entidad. No obstante, se aclara que el formato utilizado para dicho seguimiento se denomina "Matriz de Infraestructura".
Plan de acción:  Se realizó la solicitud a través de correo electrónico de la codificación del formato de seguimiento que utiliza la SAF-Infraestructura y Mantenimiento para controlar y prever la materialización del riesgo.  
ir carpeta de evidencias controles y plan de acción en carpeta: Proceso Gestión de Bienes, Servicios y Planta Física- Tercer Cuatrimestre - “4. Pérdida de imagen por no prestar servicios en los equipamientos a los usuarios”.</t>
  </si>
  <si>
    <t>El riesgo no se materializó para la vigencia. 
Control 1: Se adjuntan las evidencias de las solicitudes de pago realizadas para el período objeto de seguimiento. 
Control 2: Se adjunta la evidencia de la Circular de novedades de nómina reportada en el seguimiento del primer cuatrimestre.
Control 3: Se adjuntan las evidencias de los correos electrónicos de solicitud de ajustes enviados para el período objeto de seguimiento. 
Plan de acción:  No es necesario construir un nuevo plan de acción, toda vez que el riesgo ya se encuentra en un nivel bajo. Se elaboró el "FORMATO REGISTRO DE INGRESO DE NOVEDADES" el cual se encuentra en el mapa de procesos con el código GTH-F-84. No obstante, se adjunta el registro de las novedades de nómina reportadas durante el tercer cuatrimestre.
El riesgo se mantiene.
Ver evidencias de la ejecución de los controles y del plan de acción en la carpeta: Proceso de Gestión del Talento Humano - Tercer Cuatrimestre- "1.Posibilidad de afectación económica por multa o sanción del ente regulador".</t>
  </si>
  <si>
    <t>El riesgo no se materializó.
Control 1:  Durante el tercer cuatrimestre SAF- Gestión Documental realizó la encuesta sobre producción de documentos electrónicos de archivo en las diferentes unidades de gestión para identificar fuentes productoras de dichos documentos.
Control 2:  Durante el tercer cuatrimestre SAF- Gestión Documental realizó  la réplica y migración de la información, actividad soportada a través de los testigos documentales e inventarios documentales, del proceso de migración de los soportes digitales de alto riesgo, del proyecto piloto de migración, ver radicados en Orfeo: 20224600377833, 20224600561483, 20224600502683. 
El cuarto informe de migración de soportes de alto riesgo se entregará en la semana del 19 al 23 de diciembre, debido a que el 21 de diciembre se culmina el proceso de migración del proyecto piloto  y se elaborará el Informe final de la implementación del Proyecto Piloto de Migración- Informe semestral de implementación SIC. 
El riesgo se mantiene.
Ver evidencias de la ejecución de los controles y del plan de acción en la carpeta: Gestión Documental - Tercer Cuatrimestre.
Se aclara que para las evidencias del Control 2 se indican lo números de radicado de Orfeo.</t>
  </si>
  <si>
    <t>El riesgo no se materializó.
Control 1: Durante el tercer cuatrimestre SAF- Gestión Documental realizó dos (2) sesiones de capacitación para la aplicación de la TRD para un total de tres (3) unidades de gestión capacitadas, en las cuales participaron cuatro (4) asistentes entre funcionarios y contratistas. 
Control 2:  Durante el tercer cuatrimestre SAF- Gestión Documental aplicó el procedimiento de organización de archivos, con actividades de clasificación, organización, depuración, foliación e identificación de los expedientes en custodia, de acuerdo con las TRD. Para el periodo comprendido de septiembre a diciembre, se organizaron un total 433 carpetas, así mismo, se realizó el proceso de organización de los documentos que se entregaron en custodia de las dependencias de la Oficina Asesora Jurídica con radicados 20221100445093 y 20221100519783 y del Escenario del Planetario con radicado 20222100430513 para un total de 275 carpetas. El riesgo se mantiene. Las evidencias se encuentran en los Formatos Únicos de Inventario Documental FUID 
El riesgo se mantiene. 
Ver evidencias de la ejecución de los controles y del plan de acción en la carpeta: Gestión Documental - Tercer Cuatrimestre, Riesgo No 3.</t>
  </si>
  <si>
    <t xml:space="preserve">El riesgo no se materializo.
Control 1: Durante el tercer cuatrimestre SAF-Gestión Documental realizó el monitoreo trimestral de las condiciones ambientales de almacenamiento de humedad relativa, radicado en Orfeo: 20224600443463. 
Control 2:  Durante el tercer cuatrimestre SAF-Gestión Documental realizó el levantamiento de información sobre tecnología y deterioros documentales para realizar el Diagnóstico del Estado de Conservación, radicado Orfeo: 20224600561483. 
Control 3: Durante el tercer cuatrimestre SAF-Gestión Documental presentará el Informe cuatrimestral de condiciones físicas, información que se levantará en la semana del 19 al 23 de diciembre según cronograma del SIC. 
Control 4: Durante el tercer cuatrimestre SAF-Gestión Documental  diseñó el formato de Riesgos Documentales GDF-O-37; El Plan de Emergencias Documentales se elaborará en la semana del 19 al 23 de diciembre ,según el cronograma del SIC. 
Control 5: Durante el tercer cuatrimestre SAF-Gestión Documental elaboró los Informes sobre la implementación del primer mes de la migración de los soportes de alto riesgo, radicado en Orfeo: 20224600377833, 20224600561483, 20224600502683. El cuarto informe de migración de soportes de alto riesgo se entregará en la semana del 19 al 23 de diciembre, debido a que el 21 de diciembre se culmina el proceso de migración del proyecto piloto  y se elaborará el Informe final de la implementación del Proyecto Piloto de Migración- Informe semestral de implementación SIC. 
El riesgo se mantiene.
Ver evidencias de la ejecución de los controles y del plan de acción en la carpeta: Gestión Documental - Tercer Cuatrimestre, Riesgo No 5- Plan de Acción. </t>
  </si>
  <si>
    <t>El riesgo no se materializó. 
Control 1: Durante la vigencia 2022 se realizaron capacitaciones a los gestores del SDQS en el manejo de la herramienta. El riesgo se mantiene. Las evidencias de la ejecución del control se soportan en las actas de capacitación radicadas en Orfeo 20224500578123 - 20224500578143.
Plan de acción: Durante el periodo se informó a través de correo electrónico a los responsables de las unidades de gestión sobre los próximos vencimientos de las peticiones asignadas, con lo fortalecemos la cultura de respuesta oportuna a la ciudadanía. Se identifica que la actividad formulada en el plan de acción es pertinente mantenerla para el próximo seguimiento, por lo tanto su estado se mantendrá abierto.
Ver carpeta de evidencias controles y plan de acción Proceso de Gestión y Relacionamiento con la Ciudadanía- Tercer cuatrimestre</t>
  </si>
  <si>
    <t xml:space="preserve">La evidencia de cumplimiento del plan de acción se encuentra acorde con los compromisos del equipo del proceso, en tiempos y forma. 
Se recomienda generar el nuevo plan de acción. </t>
  </si>
  <si>
    <t xml:space="preserve">El riesgo no se materializo. Se sube al drive la evidencia de ejecución del control.  </t>
  </si>
  <si>
    <t xml:space="preserve">El riesgo no se materializo. Los formatos se encuentran publicados en mapa de procesos - gestión jurídica en la intranet. </t>
  </si>
  <si>
    <t xml:space="preserve">El riesgo no se materializo. Se sube al drive la evidencia de ejecución del control. </t>
  </si>
  <si>
    <t>El riesgo no se materializo</t>
  </si>
  <si>
    <t xml:space="preserve">El riesgo no se materializo </t>
  </si>
  <si>
    <t>Se observa que las unidades de gestión conocen el procedimiento que se debe llevar con los residuos sólidos y peligrosos ya que realizan el requerimiento a la OAP-TI para que se realice el trámite correspondiente y se observó que en las auditorías realizadas por la SDA no se generan observaciones sobre la disposición de estos residuos</t>
  </si>
  <si>
    <t>El riesgo se materializo: No
Actualmente la documentación que pertenece a la gestión ambiental de la entidad se encuentra actualizada y publicada en el Mapa de Procesos Institucional. Ver Procesos: Direccionamiento Estratégico Institucional y Gestión de Bienes, Servicios y Planta Física.</t>
  </si>
  <si>
    <t>Se observa en el Mapa de Procesos la documentación actualizada en los dos procesos mencionados, se recomienda revisar nuevamente el otro año la guía de buenas prácticas ambientales.</t>
  </si>
  <si>
    <t>Se observó la construcción y socialización de la estrategia para el reporte del FURAG elaborado por la OAP-TI. Así misma, se evidencia que el control fue efectivo ya que se realizó el reporte dentro de los tiempos establecidos  y sin novedades</t>
  </si>
  <si>
    <t xml:space="preserve">El riesgo se materializo: No
El equipo de gestores MIPG se conformó de acuerdo a la designación realizada por cada jefe o líder de proceso. Ya conformado el equipo, se realizaron reuniones de trabajo para capacitar sobre las metodologías de trabajo de las cuales la OAP-TI dio lineamientos tales como: revisión y actualización de la documentación del Mapa de Procesos, construcción planes de sostenibilidad, líneas de defensa, construcción mapas de riesgos, etc. </t>
  </si>
  <si>
    <t>Se observa que se realizaron reuniones con el equipo de Gestores MIPG, se recomienda realizar un cronograma de las reuniones que se realizarán con este equipo de manera que se pueda abarcar los temas necesaria para la implementación del modelo</t>
  </si>
  <si>
    <t>Se observó junto con el área de Tecnología que se están emitiendo los correos de alerta y con base en ellos el equipo de TI activa el control de manera que se evite la indisponibilidad de los servicios o de las herramientas tecnológicas. Así mismo, se saca el reporte de alerta del cuatrimestre.</t>
  </si>
  <si>
    <t xml:space="preserve">Riesgo se materializó: No
El equipo de TI programo y ejecutó jornadas de mantenimiento de la infraestructura de TI en lo corrido de la vigencia 2022, estas jornadas se socializaron con la comunidad institucional mediante correos masivos enviados por el jefe de la OAP-TI en donde se advertía la indisponibilidad de servicios con ocasión del mantenimiento
</t>
  </si>
  <si>
    <t>Se evidencian los correos remitidos por el jefe de la OAP-TI sobre las jornadas de mantenimiento que se realizaron en la entidad, estos correos no eran solo informativos, también tenían la finalidad de advertir a la comunidad institucional la indisponibilidad de los servicios, de manera que no se afecte el trabajo que realizan los colaboradores. Así mismo, se construye el documento de mantenimiento  de los servidores.</t>
  </si>
  <si>
    <t>El riesgo no se ha materializado,
Desde el análisis propio del líder de proceso, se evidencia la pertinencia de mantener el riesgo.
Entre las evidencias de la ejecución del control se cuenta con las actas de reunión de los gestores MIPG en el drive de OAP.TI Gestión de riesgos
En el marco del la gestión de riesgos de la entidad la OAP-TI realiza reunión con los gestores MIPG y los lideres de proceso el día 15 de diciembre con el fin de presentar la estrategia para el fortalecimiento de la gestión de riesgos. https://drive.google.com/file/d/1hfzoC7BhR9fJcl4bkkEz_tymeQLJPgbb/view?usp=sharing
https://drive.google.com/drive/folders/1h8bk4Jfex3U90cqlmLezogo5QTLGHiZJ?usp=sharing
En relación con el acompañamiento para la elaboración de procedimientos y demás instrumentos de gestión la evidencia se encuentra en la intranet / Mapa de Procesos
https://comunicarte.idartes.gov.co/SIG</t>
  </si>
  <si>
    <t>Se realizó la actualización de los diferentes procedimientos del área de comunicaciones que permitirán cumplir con los tiempos y elaborar estrategias que permitan a las diferentes unidades de gestión dar a conocer de forma estratégica los eventos, actividades y proyectos de cada uno. Adicional  a esto se elaboró una matriz de seguimiento a cada una de las solicitudes generadas al área de comunicaciones al igual que se la consolidación de un matriz en donde se realiza el seguimiento a las actividades de toda el área de comunicaciones y así también poder llevar el control de las diferentes piezas graficas y audiovisuales que se subieron a la NAS. Se inicio el proceso de revisión de todo el material videográfico de la Entidad.</t>
  </si>
  <si>
    <t>Se observa que el área de comunicaciones ha realizado las mesas de trabajo con las unidades de gestión, sin embargo, se recomienda realizar campañas informativas al interior de la entidad en donde se socialice la documentación que ha actualizado el área.</t>
  </si>
  <si>
    <t>Se recomienda a la oficina de comunicaciones se realice una jornada de socialización de este manual de manera que la comunidad institucional la conozca y la implemente</t>
  </si>
  <si>
    <t>La OAP-TI reviso, analizo y corroboro que con fundamento en el reporte del líder de proceso en relación con las evidencias del control, cumplen con la aplicación de la metodología y la efectividad del control, adicional se debe evaluar el tratamiento del riesgo atendiendo lo dispuesto en la Política de administración de riesgos y suscribir el respectivo plan de acción.</t>
  </si>
  <si>
    <t>Este riesgo no se materializó (El reporte se realiza el 4/01/2023 porque el control es semestral y acorde con el reporte del indicador). 
Como evidencia del cumplimiento de este control se tiene reporte de indicador GES-DES-001119-22 Cumplimiento del plan de auditoría) en el aplicativo Pandora, así mismo se tiene publicado el PAA en la página web de Idartes:https://www.idartes.gov.co/es/transparencia/planeacion/informes-control-interno</t>
  </si>
  <si>
    <t>Se había formulado desde el plan de acción y no desde el control del riesgo</t>
  </si>
  <si>
    <t xml:space="preserve">Publicar en el SIG un instrumento que de apoyo en situaciones de riesgo de vulnerabilidad  al equipo de la Subdirección de Formación Artística </t>
  </si>
  <si>
    <t>Se realizo la construcción de un instrumento del equipo psicosocial que brinde apoyo al funcionario o contratista a la comunidad  que mencione una situación o riesgo de vulnerabilidad</t>
  </si>
  <si>
    <t>Subdirección de Formación Artística
Secretaria de Educación
Secretaria de Cultura</t>
  </si>
  <si>
    <t>Establecer análisis del trabajo de las actividades rurales para el programa</t>
  </si>
  <si>
    <t xml:space="preserve">Responsable General del Programa - Contratista, Equipo de Gestión territorial </t>
  </si>
  <si>
    <t>Se trabajo con el  equipo territorial con el fin de validar la circulación en la ruralidad , con el fin de tener mayor cobertura para el programa</t>
  </si>
  <si>
    <t>Establecer reunión Subdirección Administrativa y Financiera para genera análisis de carga laboral del equipo culturas común</t>
  </si>
  <si>
    <t xml:space="preserve"> Seguimiento de  actividades  de análisis de levantamiento de cargas  </t>
  </si>
  <si>
    <t>Ampliar  el plazo de contratación  del equipo misional y administrativo para distribución de tareas
- Revisar  y validar los procesos para optimizar  los tiempos de distribución de tareas o actividades 
- presentar una propuesta de ampliación de roles del equipo misional y administrativo  
- Desarrollar e implementar la actualización de  herramientas tecnológicas  que permitan optimizar los tiempos del  programa.</t>
  </si>
  <si>
    <t xml:space="preserve">Ajustar el procedimiento del programa de Culturas en Común   incluyendo como Punto de Control en las actividades   para la articulación en los diferentes territorios y publicar en el SIG 
 </t>
  </si>
  <si>
    <t>1. Subdirección de las Artes
 2. Subdirección de Formación Artística
 3. Subdirección de Equipamientos Culturales
 4. Subdirección Administrativa y Financiera</t>
  </si>
  <si>
    <t xml:space="preserve">se  trabajo conjuntamente con OAP con el fin de validar la parametrización actividades territoriales  </t>
  </si>
  <si>
    <t>Realizar mesas de trabajo de socialización del Plan de Sostenibilidad semestral</t>
  </si>
  <si>
    <t xml:space="preserve">El plan de acción se mantiene, ya que permite que la Unidad de Gestión de Contabilidad gestione la información eficientemente con las demás Unidades de Gestión.
SAF - Contabilidad envía mensualmente mediante correo electrónico la información requerida de las diferentes Unidades de gestión, de acuerdo al plan de sostenibilidad  del proceso contable socializado para la vigencia. </t>
  </si>
  <si>
    <t>Realizar la actualización del procedimiento estableciendo un punto de control donde se incluya la revisión del tributarita de la Entidad.</t>
  </si>
  <si>
    <t xml:space="preserve">No es necesario construir nuevo plan de acción, toda vez que, el riesgo ya se encuentra en un nivel bajo
Realizando el proceso de autodiagnóstico se evidencia la importancia de asociar el instructivo de conciliaciones a los procedimientos de la Unidad de Gestión, los cuales se encuentran actualmente en construcción y como evidencia se adjunta las actas de las mesas de trabajo realizadas por el equipo de trabajo.
Se modifica la fecha de implementación y seguimiento de este plan de acción con el fin de dar cumplimiento a la actualización de los procedimientos.
Actualmente la Unidad de Gestión de Contabilidad se encuentra actualizando los procedimientos: GFI-PD-05 - PROCEDIMIENTO PARA LA GESTIÓN DEL PROCESO CONTABLE GFI-PD-07 - ELABORACIÓN Y PUBLICACIÓN DE LOS INFORMES FINANCIEROS Y CONTABLES. En estos procedimientos se incluyó el visto bueno del Tributarista de la Entidad como punto de control, así mismo se encuentra en actualización el instructivo de conciliaciones el cual se asociará a los procedimientos. Estos documentos se enviarán a la OAP para revisión, por lo que en el próximo seguimiento se espera contar con estos documentos publicados. Como evidencia se adjuntan actas de las mesas de trabajo.  </t>
  </si>
  <si>
    <t>Realizar una reunión al interior del equipo de la SAF Presupuesto donde se socialicen las estadísticas de anulaciones deCDP y CRP con sus correspondientes motivación, con el fin de generar acciones de mejora</t>
  </si>
  <si>
    <t>Se realizará una socialización con las unidades de gestión frente a la responsabilidad de dar cumplimiento a la ejecución según lo programado en el  PAC, de conformidad con las fechas de programación y reprogramación del PAC así como los lineamientos generales contenidos en la Circular expedida por la  Dirección Distrital de Tesorería de la Secretaria Distrital de Hacienda - (DDT-SDH) y la circular interna expedida por  la Subdirección Administrativa y Financiera.</t>
  </si>
  <si>
    <t>Elaborar y divulgar el documento que establezca los parámetros para el seguimiento y control de los bienes de la entidad.</t>
  </si>
  <si>
    <t xml:space="preserve">SAF-Gestión Documental  realizó la jornada anual de autoinspección de la gestión documental, mediante la comunicación interna 20224600452473 en la cual se impartieron las instrucciones para que cada unidad administrativa diligenciara la encuesta. El resultado permite determinar el grado de implantación de los componentes estratégicos de la política de Gestión Documental de la Entidad y sirve como insumo para orientar la planeación estratégica de la gestión documental para la vigencia 2023. </t>
  </si>
  <si>
    <t>Las evidencias se de la ejecución del plan de acción se encuentran en la respectiva carpeta del Drive</t>
  </si>
  <si>
    <t xml:space="preserve">SAF-Gestión Documental  realizó la jornada anual de autoinspección de la gestión documental, mediante la comunicación interna 20224600452473 en la cual se impartieron las instrucciones para que cada unidad administrativa diligenciara la encuesta. El resultado permite determinar el grado de implantación de los componentes estratégicos de la política de Gestión Documental de la Entidad y sirve como insumo para orientar la planeación estratégica de la gestión documental para la vigencia 2023. El riesgo se mantiene. Ver evidencia </t>
  </si>
  <si>
    <t>Atendiendo las indicaciones de OAP-TI, en relación con la aplicación de la metodología, se cierra el plan de acción el cual estaba estructurado en función del control y no del tratamiento del riesgo.</t>
  </si>
  <si>
    <t>Mensualmente los analistas de proyectos remiten a cada ordenador de gasto y a los equipos que reportan el cumplimiento de las metas de los proyectos de inversión por correo electrónico las alertas sobre el cumplimiento de las metas físicas y presupuestales, así como las recomendaciones que se deben tener en cuenta para el próximo reporte y un consolidado del nivel de cumplimiento de las metas del proyecto. Esta información es obligatoria reportarla para cada analista de proyecto y se tiene en cuenta para la aprobación del informe de pago de cada analista. Así mismo, mensualmente se efectúa el control mediante el sistema de información de Pandora, en caso de tener alguna observación se realiza la devolución del reporte por este sistema de información y así como por correo electrónico.
La evidencia de este control puede ser consultado en los expedientes virtuales de la OAP-TI en Orfeo en donde se tiene creado un expediente por cada proyecto de inversión.</t>
  </si>
  <si>
    <t>Se solicitó al equipo de desarrolladores se generara automáticamente los indicadores de eficacia, eficiencia y efectividad de manera que se pueda monitorear el cumplimiento de las metas físicas y presupuestales de los proyectos de inversión, de manera que se tenga una visualización gráfica del cumplimiento de las metas</t>
  </si>
  <si>
    <t>Elaborar y consolidar los planes de sostenibilidad en. conjunto con las unidades de gestión con base en las recomendaciones realizadas por el DAFP</t>
  </si>
  <si>
    <t>Se verificó el seguimiento del inventario de infraestructura existente en convergencia con los puntos a monitorear</t>
  </si>
  <si>
    <t>Conforme al inventario de la infraestructura de TI se comenzó a estructurar la matriz para el Plan de mantenimiento</t>
  </si>
  <si>
    <t>Complementar la estructura del control, relacionando los instrumentos de gestión asociados para la ejecución de los controles.</t>
  </si>
  <si>
    <t>Se mantiene activo en el marco de la estrategia para el fortalecimiento de la gestión de riesgos.</t>
  </si>
  <si>
    <t>Crear y socializar con el equipo de comunicaciones un manual de imagen que permita guiar a la comunidad institucional sobre cómo se debe manejar la imagen de la entidad en redes, piezas informativas y demás</t>
  </si>
  <si>
    <t>LA oficina de comunicaciones elaboró y solicitó a la OAP-TI la publicación del manual de estilo y lineamientos de uso de marca de la entidad</t>
  </si>
  <si>
    <t>Vencimiento de términos</t>
  </si>
  <si>
    <t>No contar con el personal suficiente para gestionar la totalidad de actividades que requiere la Oficina de Control Disciplinario  Interno.</t>
  </si>
  <si>
    <t xml:space="preserve">Posibilidad de afectación de imagen por el vencimiento de términos debido a la insuficiencia de personal para gestionar la totalidad de los procesos disciplinarios adelantados en la oficina. </t>
  </si>
  <si>
    <t xml:space="preserve">No restringir los documentos desde su creación en ORFEO </t>
  </si>
  <si>
    <t>Los niveles de seguridad de los documentos que ingresan a través del Sistema de Gestión Documental Orfeo y que hacen parte de un expediente disciplinario no se están activando desde el inicio de la actividad.</t>
  </si>
  <si>
    <t>Posibilidad de afectación de imagen por no restringir los documentos desde su creación en ORFEO, debido a que el documento que cuenta con reserva legal, queda expuesto a consulta pública.</t>
  </si>
  <si>
    <t>Control 1: Los profesionales del área deben realizar actualización y seguimiento mensualmente de la matriz de control de procesos disciplinarios de la OCDI compartida en la NAS</t>
  </si>
  <si>
    <t>Control 2: Los profesionales del área deben realizar seguimiento mensual a los expedientes disciplinarios tramitados por la OCDI y registrar la información que haga falta en la matriz de seguimiento de procesos en la NAS</t>
  </si>
  <si>
    <t>Control 1:Los profesionales de la OCDI, efectuarán la revisión aleatoria mensualmente, en donde se verifica que los documentos que hacen parte del expediente cuenten con reserva de consulta en ORFEO, hasta el pliego de cargos o su archivo.</t>
  </si>
  <si>
    <t>Acta mensual con resultado del seguimiento en la matriz</t>
  </si>
  <si>
    <t>Acta de seguiemiento a los expedientes</t>
  </si>
  <si>
    <t>Captura de pantalla de ORFEO</t>
  </si>
  <si>
    <t xml:space="preserve">Solicitar a la SAF el estudio de la viabilidad de vincular un profesional que apoye las actividades que adelanta La Oficina de Control  Disciplinario Interno. </t>
  </si>
  <si>
    <t>Jefe de Oficina de Control Disciplinario Interno</t>
  </si>
  <si>
    <t>Activo</t>
  </si>
  <si>
    <t>Documentar mediante un instrumento del SIG el mecanismo para la ejecución de los controles</t>
  </si>
  <si>
    <t>Verificar que las comunicaciones oficiales internas de la OCDI sean restringidas en el sistema de información ORFEO.</t>
  </si>
  <si>
    <t>El riesgo se identifico para el tercer cuatrimestre, por ende aun no se cuenta con soporte de evidencias.</t>
  </si>
  <si>
    <t>La AOP-TI, realizó el acompñamiento para la identificacion de los riesgos asociados al proceso.</t>
  </si>
  <si>
    <t>Control disciplinario interno</t>
  </si>
  <si>
    <t xml:space="preserve">Proteger la función pública a nivel institucional, tramitando las actuaciones disciplinarias relacionadas con los servidores o ex servidores del Idartes, para determinar la posible responsabilidad frente a la ocurrencia de conductas disciplinables. </t>
  </si>
  <si>
    <t>Oficina Control disciplinario interno</t>
  </si>
  <si>
    <r>
      <rPr>
        <sz val="11"/>
        <rFont val="Arial Narrow"/>
        <family val="2"/>
      </rPr>
      <t xml:space="preserve">1. El riesgo no se materializó para la vigencia correspondiente al tercer cuatrimestre.
2. El riesgo se mantiene y se relacionan las evidencias en el siguiente link:
</t>
    </r>
    <r>
      <rPr>
        <u/>
        <sz val="11"/>
        <rFont val="Arial Narrow"/>
        <family val="2"/>
      </rPr>
      <t>https://drive.google.com/drive/folders/1UqbMK4US5GDgZsk4tLHb4KoAeBj0PlhL</t>
    </r>
  </si>
  <si>
    <r>
      <rPr>
        <sz val="11"/>
        <rFont val="Arial Narrow"/>
        <family val="2"/>
      </rPr>
      <t xml:space="preserve">El riesgo se mantiene y no se ha materializado, toda vez que se establecieron los controles planteados en el seguimiento segundo cuatrimestre, se ajusta el control y plan de acción atendiendo las orientaciones brindadas por la segunda línea de defensa con el fin de construir un instrumento que brinde lineamientos para el apoyo a la supervisión de la Subdirección de Formación Artística el cual se alojara en el SIG en la vigencia del 2023.
Soporte controles:
1. Matriz de armonización arrendamientos Crea con número de expedientes Orfeo </t>
    </r>
    <r>
      <rPr>
        <u/>
        <sz val="11"/>
        <rFont val="Arial Narrow"/>
        <family val="2"/>
      </rPr>
      <t xml:space="preserve">https://docs.google.com/spreadsheets/d/1jVQJNub67rmbB5wRN7uZZVCuMO5vwvf_C53XbtosJx4/edit?usp=sharing
</t>
    </r>
    <r>
      <rPr>
        <sz val="11"/>
        <rFont val="Arial Narrow"/>
        <family val="2"/>
      </rPr>
      <t xml:space="preserve">2. Este control se implementara en el 2023, dado que todavía no se ha dado inicio a la contratación de Artistas.
3.  Matrices de seguimiento contratos de SecopII -SFA
</t>
    </r>
    <r>
      <rPr>
        <u/>
        <sz val="11"/>
        <rFont val="Arial Narrow"/>
        <family val="2"/>
      </rPr>
      <t xml:space="preserve">https://drive.google.com/drive/folders/1deOvVRkZLD17HLN5CZRm2fYsD1ZUpja8?usp=share_link
</t>
    </r>
    <r>
      <rPr>
        <sz val="11"/>
        <rFont val="Arial Narrow"/>
        <family val="2"/>
      </rPr>
      <t xml:space="preserve">4. Documentos  de Instructivo de la Subdirección de Formación Artística (Pandora-SecopII) y flujo grama para equipo administrativo y supervisores, Instrumento </t>
    </r>
    <r>
      <rPr>
        <u/>
        <sz val="11"/>
        <rFont val="Arial Narrow"/>
        <family val="2"/>
      </rPr>
      <t>https://drive.google.com/drive/folders/12nTIDXLrQoe9ivZvcnsuq0Ocy8eIVzQi?usp=share_link</t>
    </r>
  </si>
  <si>
    <r>
      <rPr>
        <sz val="11"/>
        <rFont val="Arial Narrow"/>
        <family val="2"/>
      </rPr>
      <t xml:space="preserve">El riesgo no se materializo en el marco de la identificación del control y atendiendo las observaciones de la segunda línea de defensa,  se ajusta el control y plan de acción mediante el seguimiento establecido dentro de uno de los procedimiento del programa CREA, como parte de Punto de Control.
Evidencia Reporte : </t>
    </r>
    <r>
      <rPr>
        <u/>
        <sz val="11"/>
        <rFont val="Arial Narrow"/>
        <family val="2"/>
      </rPr>
      <t>https://drive.google.com/drive/folders/1w96FpRlK4UR-Yj0Krn3Ev5n5CTIETqqd?usp=share_link</t>
    </r>
  </si>
  <si>
    <r>
      <rPr>
        <sz val="11"/>
        <rFont val="Arial Narrow"/>
        <family val="2"/>
      </rPr>
      <t xml:space="preserve">El riesgo se mantiene toda vez que se dificulta tener una mayor cobertura  en las zona rural se da cumplimiento a las acciones establecida para la mitigación por lo cual se trabaja conjuntamente con el equipo territorial, según las recomendaciones brindadas por la segunda línea de defensa  se ajustara el control en la siguiente vigencia 
Evidencia </t>
    </r>
    <r>
      <rPr>
        <u/>
        <sz val="11"/>
        <rFont val="Arial Narrow"/>
        <family val="2"/>
      </rPr>
      <t>https://drive.google.com/drive/folders/1eBm4PZgu1rVol_gl0ptH2rarRwcdC_Yu?usp=share_link</t>
    </r>
  </si>
  <si>
    <r>
      <rPr>
        <sz val="11"/>
        <rFont val="Arial Narrow"/>
        <family val="2"/>
      </rPr>
      <t xml:space="preserve">El riesgo se mantiene, como parte de la mitigación se ha implementado el análisis de levantamiento de cargas con  el acompañamiento de Talento humano  donde se identifico la sobre carga laboral del programa y  se logra la contratación de  diez (10) personas adicionales para la vigencia 2022 , sin embargo el programa al desarrollar actividades dirigidas a grupos poblacionales diferenciales y llegar a las zonas de difícil acceso (rurales y urbanas) en las veinte (20) localidades requiere aumentar el número de gestores territoriales, artísticos, de gestión del conocimiento y equipo administrativo, que permitan ajustar la carga laboral, así como mejorar y profundizar los contenidos y estrategias de cara a la ciudadanía y de la misma manera mejorar las condiciones de producción, logística y manufactura artística que llegan a las y los ciudadanos.
</t>
    </r>
    <r>
      <rPr>
        <u/>
        <sz val="11"/>
        <rFont val="Arial Narrow"/>
        <family val="2"/>
      </rPr>
      <t>https://drive.google.com/drive/folders/1B1qa5fULwZb9BFQDiGVCkMSVDQVJilLQ?usp=sharing</t>
    </r>
    <r>
      <rPr>
        <sz val="11"/>
        <rFont val="Arial Narrow"/>
        <family val="2"/>
      </rPr>
      <t xml:space="preserve">
</t>
    </r>
  </si>
  <si>
    <r>
      <rPr>
        <sz val="11"/>
        <rFont val="Arial Narrow"/>
        <family val="2"/>
      </rPr>
      <t xml:space="preserve">El riesgo se modificara  dada la asignación presupuestal para la siguiente vigencia se  ajustara  los nuevos  controles y plan de  acción, dada las  recomendaciones de la segunda línea de defensa
Evidencia. </t>
    </r>
    <r>
      <rPr>
        <u/>
        <sz val="11"/>
        <rFont val="Arial Narrow"/>
        <family val="2"/>
      </rPr>
      <t>https://drive.google.com/drive/folders/1Yo4a8sNXB0o2HExgX8qEZ1QRV_85E1u1?usp=share_link</t>
    </r>
  </si>
  <si>
    <r>
      <rPr>
        <sz val="11"/>
        <rFont val="Arial Narrow"/>
        <family val="2"/>
      </rPr>
      <t xml:space="preserve">El riesgo no se materializo se ajusta el control según recomendaciones de la segunda línea de defensa se ajusta el control con el fin de incluir dentro de las actividades un  Punto de Control que se ve reflejado la articulación en el procedimiento del Programa de Culturas en Común y publicado en el SIG para la vigencia 2023
Evidencia: documentos de trabajo comunicación territorial </t>
    </r>
    <r>
      <rPr>
        <u/>
        <sz val="11"/>
        <rFont val="Arial Narrow"/>
        <family val="2"/>
      </rPr>
      <t xml:space="preserve">https://drive.google.com/drive/folders/1ket0ENrLTE2vrXMu_uikOdfGy_kP1iw3?usp=share_link
</t>
    </r>
    <r>
      <rPr>
        <sz val="11"/>
        <rFont val="Arial Narrow"/>
        <family val="2"/>
      </rPr>
      <t xml:space="preserve">actas de reunión : </t>
    </r>
    <r>
      <rPr>
        <u/>
        <sz val="11"/>
        <rFont val="Arial Narrow"/>
        <family val="2"/>
      </rPr>
      <t>https://drive.google.com/drive/folders/1NxKArHHp2j-RaaxEJf_EwmN5YAK4A3Ja?usp=share_link</t>
    </r>
  </si>
  <si>
    <r>
      <rPr>
        <sz val="11"/>
        <rFont val="Arial Narrow"/>
        <family val="2"/>
      </rPr>
      <t xml:space="preserve">El riego se mantiene toda ves que se esta trabajando en la construcción y parametrización del instrumento el cual no ha finalizado, según recomendaciones de la segunda de defensa se ajusta para la siguiente vigencia control y plan de acción
Evidencia </t>
    </r>
    <r>
      <rPr>
        <u/>
        <sz val="11"/>
        <rFont val="Arial Narrow"/>
        <family val="2"/>
      </rPr>
      <t>https://arcg.is/XSGSf</t>
    </r>
  </si>
  <si>
    <r>
      <t xml:space="preserve">El riesgo no se materializó para la vigencia. 
</t>
    </r>
    <r>
      <rPr>
        <b/>
        <sz val="11"/>
        <rFont val="Arial Narrow"/>
        <family val="2"/>
      </rPr>
      <t xml:space="preserve">Control 1: </t>
    </r>
    <r>
      <rPr>
        <sz val="11"/>
        <rFont val="Arial Narrow"/>
        <family val="2"/>
      </rPr>
      <t xml:space="preserve">Se adjuntan las evidencias de las actas de reunión realizadas y radicadas en orfeo para el período objeto de seguimiento. Así mismo, y teniendo en cuenta  la gestión oportuna del funcionario y/o contratistas que remiten las alertas mediante correo electrónico  a las diferentes unidades de gestión que presentan retrasos en la información o que se encuentran incompletas. Se adjuntan los correos electrónicos enviados.
</t>
    </r>
    <r>
      <rPr>
        <b/>
        <sz val="11"/>
        <rFont val="Arial Narrow"/>
        <family val="2"/>
      </rPr>
      <t xml:space="preserve">Plan de acción: </t>
    </r>
    <r>
      <rPr>
        <sz val="11"/>
        <rFont val="Arial Narrow"/>
        <family val="2"/>
      </rPr>
      <t xml:space="preserve"> El plan de acción se mantiene, ya que permite que la Unidad de Gestión de Contabilidad gestione la información eficientemente con las demás Unidades de Gestión. SAF - Contabilidad envía mensualmente mediante correo electrónico la información requerida de las diferentes Unidades de gestión, de acuerdo al plan de sostenibilidad del proceso contable socializado para la vigencia.
Ver evidencias de la ejecución del control y del plan de acción en la carpeta: Gestión Financiera- Tercer Cuatrimestre- "1. Contabilidad - Estados Financieros"</t>
    </r>
  </si>
  <si>
    <r>
      <rPr>
        <sz val="11"/>
        <rFont val="Arial Narrow"/>
        <family val="2"/>
      </rPr>
      <t xml:space="preserve">El riesgo no se materializó para la vigencia. 
Se mantienen los controles, se realizan ajustes en la redacción del riesgo, del control y del plan de acción.
Se estructura un nuevo plan de acción teniendo en cuenta que, las actividades planteadas estaban en función del control y no en función de la mitigación del riesgo.
Este plan de acción permite mitigar las probabilidades de materialización del riesgo.
</t>
    </r>
    <r>
      <rPr>
        <b/>
        <sz val="11"/>
        <rFont val="Arial Narrow"/>
        <family val="2"/>
      </rPr>
      <t xml:space="preserve">Reporte ejecución control 1: 
</t>
    </r>
    <r>
      <rPr>
        <sz val="11"/>
        <rFont val="Arial Narrow"/>
        <family val="2"/>
      </rPr>
      <t xml:space="preserve">Se adjunta acta de reunión sobre el calendario tributario, documento reportado en el cuatrimestre anterior.
Se adjuntan los soportes que evidencian el seguimiento del  segundo cuatrimestre siguiente enlace:  </t>
    </r>
    <r>
      <rPr>
        <u/>
        <sz val="11"/>
        <rFont val="Arial Narrow"/>
        <family val="2"/>
      </rPr>
      <t>https://drive.google.com/drive/folders/1Mb5JeUw8FLWQjdtLgyeEn86rFprCWGgo</t>
    </r>
    <r>
      <rPr>
        <sz val="11"/>
        <rFont val="Arial Narrow"/>
        <family val="2"/>
      </rPr>
      <t xml:space="preserve"> 
</t>
    </r>
    <r>
      <rPr>
        <b/>
        <sz val="11"/>
        <rFont val="Arial Narrow"/>
        <family val="2"/>
      </rPr>
      <t xml:space="preserve">Reporte ejecución control 2: 
</t>
    </r>
    <r>
      <rPr>
        <sz val="11"/>
        <rFont val="Arial Narrow"/>
        <family val="2"/>
      </rPr>
      <t xml:space="preserve">Se adjuntan las evidencias de los correos electroncito generados para el periodo objeto de seguimiento. 
Se adjuntan los soportes que evidencian el seguimiento del  segundo cuatrimestre siguiente enlace:  </t>
    </r>
    <r>
      <rPr>
        <u/>
        <sz val="11"/>
        <rFont val="Arial Narrow"/>
        <family val="2"/>
      </rPr>
      <t>https://drive.google.com/drive/folders/1lmqmI4SCJxPlFt1zvGEkwGv5K4QoOqMf</t>
    </r>
    <r>
      <rPr>
        <sz val="11"/>
        <rFont val="Arial Narrow"/>
        <family val="2"/>
      </rPr>
      <t xml:space="preserve"> </t>
    </r>
  </si>
  <si>
    <t xml:space="preserve">
Se envía correo mensual de estadísticas de anulaciones al interior del equipo de Trabajo de SAF-Presupuesto así como se realiza reunión trimestral para el seguimiento y control de las anulaciones realizadas por el equipo
</t>
  </si>
  <si>
    <r>
      <t xml:space="preserve">El riesgo no se materializó para la vigencia. 
</t>
    </r>
    <r>
      <rPr>
        <b/>
        <sz val="11"/>
        <rFont val="Arial Narrow"/>
        <family val="2"/>
      </rPr>
      <t xml:space="preserve">Control 1: </t>
    </r>
    <r>
      <rPr>
        <sz val="11"/>
        <rFont val="Arial Narrow"/>
        <family val="2"/>
      </rPr>
      <t xml:space="preserve">Se adjunta correo electrónico semestral socializando los procedimientos publicados en el SIG de expedición de CDP y CRP a los ordenadores del gasto para el periodo objeto de seguimiento. 
</t>
    </r>
    <r>
      <rPr>
        <b/>
        <sz val="11"/>
        <rFont val="Arial Narrow"/>
        <family val="2"/>
      </rPr>
      <t xml:space="preserve">Control 2:  </t>
    </r>
    <r>
      <rPr>
        <sz val="11"/>
        <rFont val="Arial Narrow"/>
        <family val="2"/>
      </rPr>
      <t xml:space="preserve">Se adjunta correo electrónico y reporte de CDP y CRP tramitados por el equipo de presupuesto a los ordenadores del gasto generado para el periodo objeto de seguimiento. 
</t>
    </r>
    <r>
      <rPr>
        <b/>
        <sz val="11"/>
        <rFont val="Arial Narrow"/>
        <family val="2"/>
      </rPr>
      <t xml:space="preserve">Plan de acción: </t>
    </r>
    <r>
      <rPr>
        <sz val="11"/>
        <rFont val="Arial Narrow"/>
        <family val="2"/>
      </rPr>
      <t>Se envía correo mensual de estadísticas de anulaciones al interior del equipo de Trabajo de SAF-Presupuesto así como, se realiza reunión trimestral para el seguimiento y control de las anulaciones realizadas por el equipo.
Ver evidencias de la ejecución del control y del plan de acción en la carpeta: Gestión Financiera- Tercer Cuatrimestre- "3.Presupuesto - Expedición errónea de los CDPs y CRPs"</t>
    </r>
  </si>
  <si>
    <r>
      <t xml:space="preserve">El riesgo no se materializó para la vigencia. 
</t>
    </r>
    <r>
      <rPr>
        <b/>
        <sz val="11"/>
        <rFont val="Arial Narrow"/>
        <family val="2"/>
      </rPr>
      <t xml:space="preserve">Control 1:  </t>
    </r>
    <r>
      <rPr>
        <sz val="11"/>
        <rFont val="Arial Narrow"/>
        <family val="2"/>
      </rPr>
      <t xml:space="preserve">El seguimiento a este control se reportó en el cuatrimestre anterior.
Se adjunta correo electrónico generado para el periodo objeto de seguimiento. 
Se adjuntan los soportes que evidencian el seguimiento para el segundo cuatrimestre.
Se generó la Circular de Cierre No.009-2022 con radicado No.20224220540743 del 25/11/2022, la cual fue socializada al interior de la Entidad, donde se reitera el cumplimiento de los requisitos para la radicación de informes para pago establecidos en la Circular Interna No.005-2022, reportada en el primer cuatrimestre de la vigencia.
</t>
    </r>
    <r>
      <rPr>
        <b/>
        <sz val="11"/>
        <rFont val="Arial Narrow"/>
        <family val="2"/>
      </rPr>
      <t xml:space="preserve">Plan de acción: </t>
    </r>
    <r>
      <rPr>
        <sz val="11"/>
        <rFont val="Arial Narrow"/>
        <family val="2"/>
      </rPr>
      <t>El procedimiento de pagos está en actualización, con un avance del 50%.
Se realiza la revisión correspondiente a cada uno de los informes de pago radicados en la Tesorería, de acuerdo a lo establecido en la Circular Interna No.005-2022 - Requisitos para la radicación de informes de pago y otros aspectos tributarios a tener en cuenta para el año 2022. 
Ver evidencias de la ejecución del control y del plan de acción en la carpeta: Gestión Financiera- Tercer Cuatrimestre- "4.Tesorería - Sanción o investigaciones disciplinarias".</t>
    </r>
  </si>
  <si>
    <r>
      <t xml:space="preserve">El riesgo no se materializó para la vigencia. 
</t>
    </r>
    <r>
      <rPr>
        <b/>
        <sz val="11"/>
        <rFont val="Arial Narrow"/>
        <family val="2"/>
      </rPr>
      <t xml:space="preserve">Control 1:  </t>
    </r>
    <r>
      <rPr>
        <sz val="11"/>
        <rFont val="Arial Narrow"/>
        <family val="2"/>
      </rPr>
      <t xml:space="preserve">Las evidencias del Control 1 se remitieron en el seguimiento del primer cuatrimestre.
</t>
    </r>
    <r>
      <rPr>
        <b/>
        <sz val="11"/>
        <rFont val="Arial Narrow"/>
        <family val="2"/>
      </rPr>
      <t>Control 2:</t>
    </r>
    <r>
      <rPr>
        <sz val="11"/>
        <rFont val="Arial Narrow"/>
        <family val="2"/>
      </rPr>
      <t xml:space="preserve"> La SAF- Tesorería realizó el envío del correo "Reiteración fechas - Radicación de informes para pago" para los meses correspondientes al tercer cuatrimestre.
</t>
    </r>
    <r>
      <rPr>
        <b/>
        <sz val="11"/>
        <rFont val="Arial Narrow"/>
        <family val="2"/>
      </rPr>
      <t xml:space="preserve">Plan de acción: </t>
    </r>
    <r>
      <rPr>
        <sz val="11"/>
        <rFont val="Arial Narrow"/>
        <family val="2"/>
      </rPr>
      <t>La Secretaría de Hacienda - Dirección Distrital Tesorería, programó una reunión el día 23 de noviembre 2022 de 8:00 a 10:00 a.m., con el fin de socializar con las diferentes entidades distritales la Circular No.005-2022 relacionada con la Programación PAC 2023, a la cual asistieron representantes de Tesorería, Oficina Asesora de Planeación y la Subdirectora Administrativa y Financiera. Esta información a su vez fue socializada mediante correo electrónico para que fuera transmitida a las diferentes unidades de gestión de la entidad.</t>
    </r>
    <r>
      <rPr>
        <b/>
        <sz val="11"/>
        <rFont val="Arial Narrow"/>
        <family val="2"/>
      </rPr>
      <t xml:space="preserve">
</t>
    </r>
    <r>
      <rPr>
        <sz val="11"/>
        <rFont val="Arial Narrow"/>
        <family val="2"/>
      </rPr>
      <t>Ver evidencias de la ejecución del control y del plan de acción en la carpeta: Gestión Financiera- "5. Tesorería - PAC no ejecutado"</t>
    </r>
  </si>
  <si>
    <r>
      <rPr>
        <sz val="11"/>
        <rFont val="Arial Narrow"/>
        <family val="2"/>
      </rPr>
      <t xml:space="preserve">Se mantiene la actividad formulada de conformidad con los resultados obtenidos de acuerdo con las respuestas oportunas de las alertas enviadas y el cruce con la matriz de afiliaciones reportando así, las novedades correspondientes a la ARL
</t>
    </r>
  </si>
  <si>
    <r>
      <rPr>
        <sz val="11"/>
        <rFont val="Arial Narrow"/>
        <family val="2"/>
      </rPr>
      <t xml:space="preserve">
El riesgo se materializo: No
Los procedimientos asociados al proceso de Direccionamiento Estratégico Institucional y puntualmente los relacionados con los temas de proyectos de inversión se encuentran actualizados y publicados en el Mapa de Procesos Institucional:
</t>
    </r>
    <r>
      <rPr>
        <u/>
        <sz val="11"/>
        <rFont val="Arial Narrow"/>
        <family val="2"/>
      </rPr>
      <t>https://comunicarte.idartes.gov.co/SIG/direccionamiento-estrategico-institucional</t>
    </r>
  </si>
  <si>
    <r>
      <rPr>
        <sz val="11"/>
        <rFont val="Arial Narrow"/>
        <family val="2"/>
      </rPr>
      <t xml:space="preserve">El riesgo se materializo: No
Mensualmente se efectúa el control mediante el sistema de información de Pandora, en caso de tener alguna observación se realiza la devolución del reporte por este sistema de información y así como por correo electrónico. </t>
    </r>
    <r>
      <rPr>
        <u/>
        <sz val="11"/>
        <rFont val="Arial Narrow"/>
        <family val="2"/>
      </rPr>
      <t>https://pandora.idartes.gov.co/modplaneacionoap/public/proyectos/seguimiento/revisionSeguimiento</t>
    </r>
    <r>
      <rPr>
        <sz val="11"/>
        <rFont val="Arial Narrow"/>
        <family val="2"/>
      </rPr>
      <t xml:space="preserve">
La evidencia de este control puede ser consultado en los expedientes virtuales de la OAP-TI en donde se tiene creado un expediente por cada proyecto de inversión.</t>
    </r>
  </si>
  <si>
    <r>
      <rPr>
        <sz val="11"/>
        <rFont val="Arial Narrow"/>
        <family val="2"/>
      </rPr>
      <t xml:space="preserve">Se realizaron jornadas de socialización al personal de mantenimiento, aseo y cafetería, sobre el manejo y disposición de los residuos solidos y peligrosos, la lista de asistencia y presentación se puede encontrar en la siguiente carpeta de drive: </t>
    </r>
    <r>
      <rPr>
        <u/>
        <sz val="11"/>
        <rFont val="Arial Narrow"/>
        <family val="2"/>
      </rPr>
      <t>Capacitaciones Gestión Ambiental</t>
    </r>
    <r>
      <rPr>
        <sz val="11"/>
        <rFont val="Arial Narrow"/>
        <family val="2"/>
      </rPr>
      <t xml:space="preserve">.
Así mismo, se realizaron campañas de socialización a la comunidad institucional con el apoyo del equipo de comunicaciones internas, las evidencias se pueden revisar en las carpetas de drive: </t>
    </r>
    <r>
      <rPr>
        <u/>
        <sz val="11"/>
        <rFont val="Arial Narrow"/>
        <family val="2"/>
      </rPr>
      <t>Residuos</t>
    </r>
    <r>
      <rPr>
        <sz val="11"/>
        <rFont val="Arial Narrow"/>
        <family val="2"/>
      </rPr>
      <t xml:space="preserve">, </t>
    </r>
    <r>
      <rPr>
        <u/>
        <sz val="11"/>
        <rFont val="Arial Narrow"/>
        <family val="2"/>
      </rPr>
      <t>Energía</t>
    </r>
    <r>
      <rPr>
        <sz val="11"/>
        <rFont val="Arial Narrow"/>
        <family val="2"/>
      </rPr>
      <t xml:space="preserve"> y </t>
    </r>
    <r>
      <rPr>
        <u/>
        <sz val="11"/>
        <rFont val="Arial Narrow"/>
        <family val="2"/>
      </rPr>
      <t>Agua.</t>
    </r>
  </si>
  <si>
    <r>
      <rPr>
        <sz val="11"/>
        <rFont val="Arial Narrow"/>
        <family val="2"/>
      </rPr>
      <t xml:space="preserve">El riesgo se materializo: No
Cada una de las sedes de la entidad informa a la OAP-TI cuando se generan residuos sólidos o peligrosos para que desde la OAP-TI se gestione con la asociación de reciclaje o con la empresa de aseo la recolección de estos residuos, después de que se haya realizado el embalaje correspondiente de acuerdo con el tipo de residuo generado. Con base en lo anterior se diligencia la Bitácora de residuos generados, la cual puede ser consultada en el siguiente link: </t>
    </r>
    <r>
      <rPr>
        <u/>
        <sz val="11"/>
        <rFont val="Arial Narrow"/>
        <family val="2"/>
      </rPr>
      <t>Bitácora de residuos</t>
    </r>
  </si>
  <si>
    <r>
      <rPr>
        <sz val="11"/>
        <rFont val="Arial Narrow"/>
        <family val="2"/>
      </rPr>
      <t xml:space="preserve">A la fecha se cuenta con la elaboración de los planes de sostenibilidad para cada una de las políticas del MIPG que requerían establecer acciones de mejora con el fin de avanzar en la implementación del modelo. La consolidación de este plan se encuentra en el drive de la oficina: </t>
    </r>
    <r>
      <rPr>
        <u/>
        <sz val="11"/>
        <rFont val="Arial Narrow"/>
        <family val="2"/>
      </rPr>
      <t>Plan de Sostenibilidad del MIPG 2022</t>
    </r>
    <r>
      <rPr>
        <sz val="11"/>
        <rFont val="Arial Narrow"/>
        <family val="2"/>
      </rPr>
      <t xml:space="preserve">. Así mismo, se realizó la publicación en la página web de la entidad - link de transparencia: </t>
    </r>
    <r>
      <rPr>
        <u/>
        <sz val="11"/>
        <rFont val="Arial Narrow"/>
        <family val="2"/>
      </rPr>
      <t>https://www.idartes.gov.co/es/transparencia/planeacion/planes-asociados-plan-de-accion</t>
    </r>
    <r>
      <rPr>
        <sz val="11"/>
        <rFont val="Arial Narrow"/>
        <family val="2"/>
      </rPr>
      <t xml:space="preserve"> para consulta de la comunidad institucional, ciudadanía y entes de control.
Del mismo modo, se solicitó el reporte de cumplimiento de las acciones formuladas para la vigencia a las unidades de gestión, esta tarea deberá realizase antes del 20 de enero del 2023. Este documento será uno de los insumos para la formulación del plan de sostenibilidad del MIPG 2023</t>
    </r>
  </si>
  <si>
    <t>Versión</t>
  </si>
  <si>
    <t>Fecha de aprobación</t>
  </si>
  <si>
    <t>Descripción de cambios realizados</t>
  </si>
  <si>
    <t>CONTROL DE CAMBIOS</t>
  </si>
  <si>
    <t>Emisión Inicial</t>
  </si>
  <si>
    <t>Se actualiza en el marco de la nueva plantilla, que incluyo columna que define si se incluye plan de accción en el marco de la Politica de Administración de Riesgos.</t>
  </si>
  <si>
    <t>Se actualizan los riesgos de los procesos, se eliminan por solicitud de los procesos 18 riesgos y se inccluyen 2 riesgos del proceso de Control Disciplinario Interno.</t>
  </si>
  <si>
    <t xml:space="preserve">Reconocer, administrar y suministrar los bienes; gestionar de manera oportuna los servicios de aseo, vigilancia, servicios públicos, combustible y mantenimiento vehicular; así como, intervenir, adecuar y mantener la infraestructura de cada Sede/escenario/equipamiento/CREA a cargo de Idartes, para asegurar su adecuado funcionamiento y contribuir al desarrollo de las actividades que garantizan los derechos culturales del Distrito. </t>
  </si>
  <si>
    <t>Proporcionar la dirección que guía la entidad frente a los escenarios presentes y futuros, a través de instrumentos de programación, seguimiento, evaluación y realimentación de la gestión institucional, facilitando el desarrollo articulado de sus planes, programas y proyectos propuestos para el cumplimiento misional, con el fin de generar el impacto social esperado.</t>
  </si>
  <si>
    <t>Fecha Vigencia: 30/01/2023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</si>
</sst>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dd\-mm\-yyyy"/>
    <numFmt numFmtId="165" formatCode="dd/mm/yyyy"/>
    <numFmt numFmtId="166" formatCode="d/m/yyyy"/>
    <numFmt numFmtId="167" formatCode="mmmm\-d"/>
    <numFmt numFmtId="168" formatCode="mmmm\-yyyy"/>
    <numFmt numFmtId="169" formatCode="_-* #,##0_-;\-* #,##0_-;_-* &quot;-&quot;??_-;_-@"/>
  </numFmts>
  <fonts count="24" x14ac:knownFonts="1">
    <font>
      <sz val="11"/>
      <color theme="1"/>
      <name val="Calibri"/>
      <family val="2"/>
      <scheme val="minor"/>
    </font>
    <font>
      <sz val="11"/>
      <color theme="1"/>
      <name val="Calibri"/>
      <family val="2"/>
      <scheme val="minor"/>
    </font>
    <font>
      <b/>
      <sz val="11"/>
      <color theme="1"/>
      <name val="Calibri"/>
      <family val="2"/>
      <scheme val="minor"/>
    </font>
    <font>
      <sz val="9"/>
      <color indexed="81"/>
      <name val="Tahoma"/>
      <family val="2"/>
    </font>
    <font>
      <b/>
      <sz val="9"/>
      <color indexed="81"/>
      <name val="Tahoma"/>
      <family val="2"/>
    </font>
    <font>
      <b/>
      <sz val="12"/>
      <color rgb="FF00000A"/>
      <name val="Arial Narrow"/>
      <family val="2"/>
    </font>
    <font>
      <sz val="12"/>
      <color rgb="FF000000"/>
      <name val="Arial Narrow"/>
      <family val="2"/>
    </font>
    <font>
      <sz val="12"/>
      <color rgb="FF00000A"/>
      <name val="Arial Narrow"/>
      <family val="2"/>
    </font>
    <font>
      <b/>
      <sz val="12"/>
      <color rgb="FF000000"/>
      <name val="Arial Narrow"/>
      <family val="2"/>
    </font>
    <font>
      <i/>
      <sz val="12"/>
      <color rgb="FF000000"/>
      <name val="Arial Narrow"/>
      <family val="2"/>
    </font>
    <font>
      <b/>
      <sz val="11"/>
      <name val="Arial"/>
      <family val="2"/>
    </font>
    <font>
      <sz val="11"/>
      <name val="Calibri"/>
      <family val="2"/>
    </font>
    <font>
      <sz val="11"/>
      <name val="Arial Narrow"/>
      <family val="2"/>
    </font>
    <font>
      <sz val="11"/>
      <color rgb="FF000000"/>
      <name val="Arial"/>
      <family val="2"/>
    </font>
    <font>
      <b/>
      <sz val="12"/>
      <name val="Calibri"/>
      <family val="2"/>
      <scheme val="minor"/>
    </font>
    <font>
      <b/>
      <sz val="11"/>
      <name val="Arial Narrow"/>
      <family val="2"/>
    </font>
    <font>
      <u/>
      <sz val="11"/>
      <name val="Arial Narrow"/>
      <family val="2"/>
    </font>
    <font>
      <i/>
      <sz val="11"/>
      <name val="Arial Narrow"/>
      <family val="2"/>
    </font>
    <font>
      <sz val="11"/>
      <name val="Calibri"/>
      <family val="2"/>
      <scheme val="minor"/>
    </font>
    <font>
      <sz val="12"/>
      <name val="Arial Narrow"/>
      <family val="2"/>
    </font>
    <font>
      <sz val="11"/>
      <name val="Arial"/>
      <family val="2"/>
    </font>
    <font>
      <b/>
      <sz val="11"/>
      <name val="Calibri"/>
      <family val="2"/>
      <scheme val="minor"/>
    </font>
    <font>
      <b/>
      <sz val="12"/>
      <name val="Arial Narrow"/>
      <family val="2"/>
    </font>
    <font>
      <b/>
      <sz val="11"/>
      <name val="Calibri"/>
      <family val="2"/>
    </font>
  </fonts>
  <fills count="17">
    <fill>
      <patternFill patternType="none"/>
    </fill>
    <fill>
      <patternFill patternType="gray125"/>
    </fill>
    <fill>
      <patternFill patternType="solid">
        <fgColor rgb="FFFF0000"/>
        <bgColor indexed="64"/>
      </patternFill>
    </fill>
    <fill>
      <patternFill patternType="solid">
        <fgColor rgb="FFFFFF00"/>
        <bgColor indexed="64"/>
      </patternFill>
    </fill>
    <fill>
      <patternFill patternType="solid">
        <fgColor rgb="FFFFC000"/>
        <bgColor indexed="64"/>
      </patternFill>
    </fill>
    <fill>
      <patternFill patternType="solid">
        <fgColor rgb="FF00B050"/>
        <bgColor indexed="64"/>
      </patternFill>
    </fill>
    <fill>
      <patternFill patternType="solid">
        <fgColor rgb="FF92D050"/>
        <bgColor indexed="64"/>
      </patternFill>
    </fill>
    <fill>
      <patternFill patternType="solid">
        <fgColor rgb="FFFFF2CC"/>
        <bgColor indexed="64"/>
      </patternFill>
    </fill>
    <fill>
      <patternFill patternType="solid">
        <fgColor rgb="FFFFFFFF"/>
        <bgColor indexed="64"/>
      </patternFill>
    </fill>
    <fill>
      <patternFill patternType="solid">
        <fgColor theme="5" tint="0.59999389629810485"/>
        <bgColor indexed="64"/>
      </patternFill>
    </fill>
    <fill>
      <patternFill patternType="solid">
        <fgColor rgb="FF00B0F0"/>
        <bgColor indexed="64"/>
      </patternFill>
    </fill>
    <fill>
      <patternFill patternType="solid">
        <fgColor theme="9" tint="0.59999389629810485"/>
        <bgColor indexed="64"/>
      </patternFill>
    </fill>
    <fill>
      <patternFill patternType="solid">
        <fgColor theme="8" tint="0.39997558519241921"/>
        <bgColor indexed="64"/>
      </patternFill>
    </fill>
    <fill>
      <patternFill patternType="solid">
        <fgColor rgb="FFFFFFFF"/>
        <bgColor rgb="FFFFFFFF"/>
      </patternFill>
    </fill>
    <fill>
      <patternFill patternType="solid">
        <fgColor theme="0"/>
        <bgColor theme="0"/>
      </patternFill>
    </fill>
    <fill>
      <patternFill patternType="solid">
        <fgColor rgb="FF9CC2E5"/>
        <bgColor rgb="FF9CC2E5"/>
      </patternFill>
    </fill>
    <fill>
      <patternFill patternType="solid">
        <fgColor theme="0"/>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medium">
        <color rgb="FFFFD966"/>
      </left>
      <right style="medium">
        <color rgb="FFFFD966"/>
      </right>
      <top style="medium">
        <color rgb="FFFFD966"/>
      </top>
      <bottom style="thick">
        <color rgb="FFFFD966"/>
      </bottom>
      <diagonal/>
    </border>
    <border>
      <left/>
      <right style="medium">
        <color rgb="FFFFD966"/>
      </right>
      <top style="medium">
        <color rgb="FFFFD966"/>
      </top>
      <bottom style="thick">
        <color rgb="FFFFD966"/>
      </bottom>
      <diagonal/>
    </border>
    <border>
      <left style="medium">
        <color rgb="FFFFD966"/>
      </left>
      <right style="medium">
        <color rgb="FFFFD966"/>
      </right>
      <top/>
      <bottom style="medium">
        <color rgb="FFFFD966"/>
      </bottom>
      <diagonal/>
    </border>
    <border>
      <left style="medium">
        <color rgb="FFFFD966"/>
      </left>
      <right style="medium">
        <color rgb="FFFFD966"/>
      </right>
      <top/>
      <bottom/>
      <diagonal/>
    </border>
    <border>
      <left/>
      <right style="medium">
        <color rgb="FFFFD966"/>
      </right>
      <top/>
      <bottom style="medium">
        <color rgb="FFFFD966"/>
      </bottom>
      <diagonal/>
    </border>
    <border>
      <left/>
      <right style="medium">
        <color rgb="FFFFD966"/>
      </right>
      <top/>
      <bottom/>
      <diagonal/>
    </border>
    <border>
      <left style="medium">
        <color rgb="FFFFD966"/>
      </left>
      <right style="medium">
        <color rgb="FFFFD966"/>
      </right>
      <top style="thick">
        <color rgb="FFFFD966"/>
      </top>
      <bottom/>
      <diagonal/>
    </border>
    <border>
      <left style="medium">
        <color rgb="FFFFD966"/>
      </left>
      <right style="medium">
        <color rgb="FFFFD966"/>
      </right>
      <top style="medium">
        <color rgb="FFFFD966"/>
      </top>
      <bottom/>
      <diagonal/>
    </border>
    <border>
      <left style="medium">
        <color rgb="FFFFD966"/>
      </left>
      <right/>
      <top style="medium">
        <color rgb="FFFFD966"/>
      </top>
      <bottom style="thick">
        <color rgb="FFFFD966"/>
      </bottom>
      <diagonal/>
    </border>
    <border>
      <left/>
      <right/>
      <top style="medium">
        <color rgb="FFFFD966"/>
      </top>
      <bottom style="thick">
        <color rgb="FFFFD966"/>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indexed="64"/>
      </right>
      <top/>
      <bottom style="thin">
        <color indexed="64"/>
      </bottom>
      <diagonal/>
    </border>
    <border>
      <left style="thin">
        <color rgb="FF000000"/>
      </left>
      <right style="thin">
        <color rgb="FF000000"/>
      </right>
      <top style="thin">
        <color indexed="64"/>
      </top>
      <bottom/>
      <diagonal/>
    </border>
    <border>
      <left style="thin">
        <color rgb="FF000000"/>
      </left>
      <right style="thin">
        <color indexed="64"/>
      </right>
      <top style="thin">
        <color indexed="64"/>
      </top>
      <bottom/>
      <diagonal/>
    </border>
    <border>
      <left style="thin">
        <color indexed="64"/>
      </left>
      <right style="thin">
        <color rgb="FF000000"/>
      </right>
      <top style="thin">
        <color indexed="64"/>
      </top>
      <bottom/>
      <diagonal/>
    </border>
    <border>
      <left style="thin">
        <color indexed="64"/>
      </left>
      <right style="thin">
        <color rgb="FF000000"/>
      </right>
      <top/>
      <bottom/>
      <diagonal/>
    </border>
    <border>
      <left style="thin">
        <color rgb="FF000000"/>
      </left>
      <right style="thin">
        <color rgb="FF000000"/>
      </right>
      <top/>
      <bottom/>
      <diagonal/>
    </border>
    <border>
      <left style="thin">
        <color rgb="FF000000"/>
      </left>
      <right style="thin">
        <color indexed="64"/>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right style="thin">
        <color rgb="FF000000"/>
      </right>
      <top/>
      <bottom/>
      <diagonal/>
    </border>
    <border>
      <left/>
      <right style="thin">
        <color rgb="FF000000"/>
      </right>
      <top style="thin">
        <color rgb="FF000000"/>
      </top>
      <bottom/>
      <diagonal/>
    </border>
    <border>
      <left/>
      <right style="thin">
        <color rgb="FF000000"/>
      </right>
      <top/>
      <bottom style="thin">
        <color rgb="FF000000"/>
      </bottom>
      <diagonal/>
    </border>
    <border>
      <left/>
      <right style="thin">
        <color indexed="64"/>
      </right>
      <top style="thin">
        <color indexed="64"/>
      </top>
      <bottom/>
      <diagonal/>
    </border>
    <border>
      <left style="thin">
        <color indexed="64"/>
      </left>
      <right style="thin">
        <color indexed="64"/>
      </right>
      <top style="thin">
        <color rgb="FF000000"/>
      </top>
      <bottom/>
      <diagonal/>
    </border>
    <border>
      <left style="thin">
        <color rgb="FF000000"/>
      </left>
      <right/>
      <top style="thin">
        <color rgb="FF000000"/>
      </top>
      <bottom/>
      <diagonal/>
    </border>
    <border>
      <left style="thin">
        <color rgb="FF000000"/>
      </left>
      <right/>
      <top/>
      <bottom style="thin">
        <color rgb="FF000000"/>
      </bottom>
      <diagonal/>
    </border>
    <border>
      <left style="thin">
        <color indexed="64"/>
      </left>
      <right style="thin">
        <color indexed="64"/>
      </right>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9" fontId="1" fillId="0" borderId="0" applyFont="0" applyFill="0" applyBorder="0" applyAlignment="0" applyProtection="0"/>
  </cellStyleXfs>
  <cellXfs count="298">
    <xf numFmtId="0" fontId="0" fillId="0" borderId="0" xfId="0"/>
    <xf numFmtId="0" fontId="0" fillId="0" borderId="0" xfId="0" applyAlignment="1">
      <alignment wrapText="1"/>
    </xf>
    <xf numFmtId="0" fontId="0" fillId="0" borderId="0" xfId="0" applyAlignment="1">
      <alignment vertical="center" wrapText="1"/>
    </xf>
    <xf numFmtId="9" fontId="0" fillId="0" borderId="0" xfId="1" applyFont="1"/>
    <xf numFmtId="0" fontId="2" fillId="0" borderId="0" xfId="0" applyFont="1" applyAlignment="1">
      <alignment horizontal="center"/>
    </xf>
    <xf numFmtId="9" fontId="0" fillId="0" borderId="0" xfId="1" applyFont="1" applyAlignment="1">
      <alignment horizontal="center" vertical="center"/>
    </xf>
    <xf numFmtId="0" fontId="0" fillId="2" borderId="0" xfId="0" applyFill="1" applyAlignment="1">
      <alignment vertical="center"/>
    </xf>
    <xf numFmtId="0" fontId="0" fillId="3" borderId="0" xfId="0" applyFill="1" applyAlignment="1">
      <alignment vertical="center"/>
    </xf>
    <xf numFmtId="0" fontId="0" fillId="4" borderId="0" xfId="0" applyFill="1" applyAlignment="1">
      <alignment vertical="center"/>
    </xf>
    <xf numFmtId="0" fontId="0" fillId="0" borderId="0" xfId="0" applyFill="1" applyAlignment="1">
      <alignment vertical="center"/>
    </xf>
    <xf numFmtId="0" fontId="0" fillId="5" borderId="0" xfId="0" applyFill="1" applyAlignment="1">
      <alignment vertical="center"/>
    </xf>
    <xf numFmtId="0" fontId="0" fillId="6" borderId="0" xfId="0" applyFill="1" applyAlignment="1">
      <alignment vertical="center"/>
    </xf>
    <xf numFmtId="0" fontId="2" fillId="0" borderId="0" xfId="0" applyFont="1"/>
    <xf numFmtId="9" fontId="0" fillId="0" borderId="0" xfId="0" applyNumberFormat="1"/>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7" fillId="7" borderId="6" xfId="0" applyFont="1" applyFill="1" applyBorder="1" applyAlignment="1">
      <alignment vertical="center" wrapText="1"/>
    </xf>
    <xf numFmtId="0" fontId="6" fillId="0" borderId="6" xfId="0" applyFont="1" applyBorder="1" applyAlignment="1">
      <alignment vertical="center" wrapText="1"/>
    </xf>
    <xf numFmtId="0" fontId="6" fillId="7" borderId="6" xfId="0" applyFont="1" applyFill="1" applyBorder="1" applyAlignment="1">
      <alignment vertical="center" wrapText="1"/>
    </xf>
    <xf numFmtId="0" fontId="6" fillId="7" borderId="4" xfId="0" applyFont="1" applyFill="1" applyBorder="1" applyAlignment="1">
      <alignment vertical="center" wrapText="1"/>
    </xf>
    <xf numFmtId="0" fontId="6" fillId="7" borderId="6" xfId="0" applyFont="1" applyFill="1" applyBorder="1" applyAlignment="1">
      <alignment horizontal="justify" vertical="center" wrapText="1"/>
    </xf>
    <xf numFmtId="0" fontId="6" fillId="0" borderId="4" xfId="0" applyFont="1" applyBorder="1" applyAlignment="1">
      <alignment vertical="center" wrapText="1"/>
    </xf>
    <xf numFmtId="0" fontId="7" fillId="0" borderId="6" xfId="0" applyFont="1" applyBorder="1" applyAlignment="1">
      <alignment vertical="center" wrapText="1"/>
    </xf>
    <xf numFmtId="0" fontId="6" fillId="0" borderId="6" xfId="0" applyFont="1" applyBorder="1" applyAlignment="1">
      <alignment horizontal="justify" vertical="center" wrapText="1"/>
    </xf>
    <xf numFmtId="0" fontId="7" fillId="7" borderId="7" xfId="0" applyFont="1" applyFill="1" applyBorder="1" applyAlignment="1">
      <alignment vertical="center" wrapText="1"/>
    </xf>
    <xf numFmtId="0" fontId="7" fillId="7" borderId="6" xfId="0" applyFont="1" applyFill="1" applyBorder="1" applyAlignment="1">
      <alignment horizontal="justify" vertical="center" wrapText="1"/>
    </xf>
    <xf numFmtId="9" fontId="7" fillId="7" borderId="6" xfId="0" applyNumberFormat="1" applyFont="1" applyFill="1" applyBorder="1" applyAlignment="1">
      <alignment horizontal="justify" vertical="center" wrapText="1"/>
    </xf>
    <xf numFmtId="0" fontId="7" fillId="0" borderId="6" xfId="0" applyFont="1" applyBorder="1" applyAlignment="1">
      <alignment horizontal="justify" vertical="center" wrapText="1"/>
    </xf>
    <xf numFmtId="9" fontId="7" fillId="0" borderId="6" xfId="0" applyNumberFormat="1" applyFont="1" applyBorder="1" applyAlignment="1">
      <alignment horizontal="justify" vertical="center" wrapText="1"/>
    </xf>
    <xf numFmtId="0" fontId="12" fillId="0" borderId="1" xfId="0" applyFont="1" applyBorder="1"/>
    <xf numFmtId="0" fontId="14" fillId="0" borderId="1" xfId="0" applyFont="1" applyBorder="1" applyAlignment="1">
      <alignment horizontal="left" vertical="center" wrapText="1"/>
    </xf>
    <xf numFmtId="0" fontId="12" fillId="0" borderId="1" xfId="0" applyFont="1" applyFill="1" applyBorder="1" applyAlignment="1">
      <alignment vertical="center" wrapText="1"/>
    </xf>
    <xf numFmtId="0" fontId="12" fillId="0" borderId="15" xfId="0" applyFont="1" applyFill="1" applyBorder="1" applyAlignment="1">
      <alignment vertical="center" wrapText="1"/>
    </xf>
    <xf numFmtId="0" fontId="12" fillId="14" borderId="15" xfId="0" applyFont="1" applyFill="1" applyBorder="1" applyAlignment="1">
      <alignment vertical="center" wrapText="1"/>
    </xf>
    <xf numFmtId="0" fontId="12" fillId="0" borderId="15" xfId="0" applyFont="1" applyBorder="1" applyAlignment="1">
      <alignment vertical="center" wrapText="1"/>
    </xf>
    <xf numFmtId="9" fontId="12" fillId="0" borderId="1" xfId="0" applyNumberFormat="1" applyFont="1" applyBorder="1" applyAlignment="1">
      <alignment vertical="center" wrapText="1"/>
    </xf>
    <xf numFmtId="0" fontId="12" fillId="15" borderId="1" xfId="0" applyFont="1" applyFill="1" applyBorder="1" applyAlignment="1">
      <alignment vertical="center"/>
    </xf>
    <xf numFmtId="9" fontId="12" fillId="0" borderId="1" xfId="1" applyFont="1" applyBorder="1" applyAlignment="1">
      <alignment vertical="center" wrapText="1"/>
    </xf>
    <xf numFmtId="0" fontId="12" fillId="13" borderId="1" xfId="0" applyFont="1" applyFill="1" applyBorder="1" applyAlignment="1">
      <alignment vertical="center" wrapText="1"/>
    </xf>
    <xf numFmtId="0" fontId="12" fillId="0" borderId="1" xfId="1" applyNumberFormat="1" applyFont="1" applyBorder="1" applyAlignment="1">
      <alignment vertical="center"/>
    </xf>
    <xf numFmtId="0" fontId="12" fillId="0" borderId="0" xfId="0" applyFont="1" applyAlignment="1">
      <alignment vertical="center"/>
    </xf>
    <xf numFmtId="9" fontId="11" fillId="0" borderId="1" xfId="0" applyNumberFormat="1" applyFont="1" applyBorder="1" applyAlignment="1">
      <alignment vertical="center"/>
    </xf>
    <xf numFmtId="0" fontId="11" fillId="0" borderId="15" xfId="0" applyFont="1" applyBorder="1" applyAlignment="1">
      <alignment horizontal="left" vertical="center" wrapText="1"/>
    </xf>
    <xf numFmtId="0" fontId="11" fillId="0" borderId="15" xfId="0" applyFont="1" applyBorder="1" applyAlignment="1">
      <alignment vertical="center"/>
    </xf>
    <xf numFmtId="0" fontId="11" fillId="0" borderId="15" xfId="0" applyFont="1" applyBorder="1" applyAlignment="1">
      <alignment vertical="center" wrapText="1"/>
    </xf>
    <xf numFmtId="9" fontId="11" fillId="0" borderId="1" xfId="0" applyNumberFormat="1" applyFont="1" applyBorder="1" applyAlignment="1">
      <alignment horizontal="center" vertical="center"/>
    </xf>
    <xf numFmtId="0" fontId="19" fillId="0" borderId="1" xfId="0" applyFont="1" applyBorder="1" applyAlignment="1">
      <alignment vertical="center" wrapText="1"/>
    </xf>
    <xf numFmtId="0" fontId="19" fillId="0" borderId="1" xfId="0" applyFont="1" applyBorder="1" applyAlignment="1">
      <alignment vertical="center"/>
    </xf>
    <xf numFmtId="166" fontId="19" fillId="0" borderId="1" xfId="0" applyNumberFormat="1" applyFont="1" applyBorder="1" applyAlignment="1">
      <alignment vertical="center"/>
    </xf>
    <xf numFmtId="0" fontId="18" fillId="0" borderId="0" xfId="0" applyFont="1"/>
    <xf numFmtId="0" fontId="11" fillId="0" borderId="1" xfId="0" applyFont="1" applyBorder="1" applyAlignment="1">
      <alignment vertical="center"/>
    </xf>
    <xf numFmtId="0" fontId="11" fillId="0" borderId="15" xfId="0" applyFont="1" applyBorder="1" applyAlignment="1">
      <alignment wrapText="1"/>
    </xf>
    <xf numFmtId="0" fontId="11" fillId="0" borderId="1" xfId="0" applyFont="1" applyBorder="1" applyAlignment="1">
      <alignment vertical="center" wrapText="1"/>
    </xf>
    <xf numFmtId="0" fontId="19" fillId="0" borderId="1" xfId="0" applyFont="1" applyBorder="1" applyAlignment="1">
      <alignment horizontal="center" vertical="center" wrapText="1"/>
    </xf>
    <xf numFmtId="0" fontId="12" fillId="0" borderId="1" xfId="0" applyFont="1" applyBorder="1" applyAlignment="1">
      <alignment vertical="center" wrapText="1"/>
    </xf>
    <xf numFmtId="0" fontId="12" fillId="0" borderId="1" xfId="0" applyFont="1" applyBorder="1" applyAlignment="1">
      <alignment vertical="center"/>
    </xf>
    <xf numFmtId="0" fontId="18" fillId="0" borderId="1" xfId="0" applyFont="1" applyBorder="1" applyAlignment="1">
      <alignment horizontal="center" vertical="center"/>
    </xf>
    <xf numFmtId="0" fontId="12" fillId="0" borderId="1" xfId="0" applyFont="1" applyBorder="1" applyAlignment="1">
      <alignment horizontal="left" vertical="center" wrapText="1"/>
    </xf>
    <xf numFmtId="9" fontId="18" fillId="0" borderId="1" xfId="0" applyNumberFormat="1" applyFont="1" applyBorder="1" applyAlignment="1">
      <alignment horizontal="center" vertical="center"/>
    </xf>
    <xf numFmtId="0" fontId="12" fillId="0" borderId="1" xfId="0" applyFont="1" applyFill="1" applyBorder="1" applyAlignment="1">
      <alignment horizontal="left" vertical="center" wrapText="1"/>
    </xf>
    <xf numFmtId="9" fontId="12" fillId="0" borderId="1" xfId="1" applyFont="1" applyBorder="1" applyAlignment="1">
      <alignment vertical="center"/>
    </xf>
    <xf numFmtId="0" fontId="12" fillId="0" borderId="1" xfId="0" applyFont="1" applyFill="1" applyBorder="1" applyAlignment="1">
      <alignment horizontal="left" vertical="center"/>
    </xf>
    <xf numFmtId="9" fontId="12" fillId="0" borderId="1" xfId="0" applyNumberFormat="1" applyFont="1" applyBorder="1" applyAlignment="1">
      <alignment vertical="center"/>
    </xf>
    <xf numFmtId="0" fontId="12" fillId="0" borderId="1" xfId="0" applyFont="1" applyBorder="1" applyAlignment="1">
      <alignment horizontal="center" vertical="center"/>
    </xf>
    <xf numFmtId="0" fontId="12" fillId="14" borderId="1" xfId="0" applyFont="1" applyFill="1" applyBorder="1" applyAlignment="1">
      <alignment vertical="center" wrapText="1"/>
    </xf>
    <xf numFmtId="0" fontId="11" fillId="0" borderId="1" xfId="0" applyFont="1" applyBorder="1"/>
    <xf numFmtId="0" fontId="12" fillId="0" borderId="1" xfId="0" applyFont="1" applyFill="1" applyBorder="1" applyAlignment="1">
      <alignment vertical="center"/>
    </xf>
    <xf numFmtId="0" fontId="18" fillId="0" borderId="0" xfId="0" applyFont="1" applyAlignment="1">
      <alignment vertical="center" wrapText="1"/>
    </xf>
    <xf numFmtId="0" fontId="18" fillId="0" borderId="0" xfId="0" applyFont="1" applyAlignment="1">
      <alignment horizontal="left" vertical="center" wrapText="1"/>
    </xf>
    <xf numFmtId="0" fontId="18" fillId="0" borderId="1" xfId="0" applyFont="1" applyBorder="1" applyAlignment="1">
      <alignment horizontal="center" vertical="center" textRotation="90" wrapText="1"/>
    </xf>
    <xf numFmtId="0" fontId="23" fillId="0" borderId="1" xfId="0" applyFont="1" applyBorder="1" applyAlignment="1">
      <alignment horizontal="center" vertical="center" wrapText="1"/>
    </xf>
    <xf numFmtId="0" fontId="21" fillId="0" borderId="1" xfId="0" applyFont="1" applyBorder="1" applyAlignment="1">
      <alignment horizontal="center" vertical="center" wrapText="1"/>
    </xf>
    <xf numFmtId="0" fontId="21" fillId="0" borderId="1" xfId="0" applyFont="1" applyBorder="1" applyAlignment="1">
      <alignment horizontal="center" vertical="center" textRotation="90" wrapText="1"/>
    </xf>
    <xf numFmtId="0" fontId="21" fillId="0" borderId="1" xfId="0" applyFont="1" applyFill="1" applyBorder="1" applyAlignment="1">
      <alignment horizontal="center" vertical="center" textRotation="90" wrapText="1"/>
    </xf>
    <xf numFmtId="0" fontId="21" fillId="0" borderId="0" xfId="0" applyFont="1" applyAlignment="1">
      <alignment horizontal="center" vertical="center" wrapText="1"/>
    </xf>
    <xf numFmtId="9" fontId="18" fillId="0" borderId="1" xfId="1" applyFont="1" applyBorder="1" applyAlignment="1">
      <alignment vertical="center"/>
    </xf>
    <xf numFmtId="0" fontId="18" fillId="0" borderId="1" xfId="0" applyFont="1" applyBorder="1"/>
    <xf numFmtId="0" fontId="18" fillId="0" borderId="1" xfId="0" applyFont="1" applyBorder="1" applyAlignment="1">
      <alignment vertical="center"/>
    </xf>
    <xf numFmtId="9" fontId="18" fillId="0" borderId="1" xfId="0" applyNumberFormat="1" applyFont="1" applyBorder="1" applyAlignment="1">
      <alignment vertical="center"/>
    </xf>
    <xf numFmtId="14" fontId="12" fillId="0" borderId="1" xfId="0" applyNumberFormat="1" applyFont="1" applyFill="1" applyBorder="1" applyAlignment="1">
      <alignment horizontal="left" vertical="center" wrapText="1"/>
    </xf>
    <xf numFmtId="165" fontId="12" fillId="0" borderId="1" xfId="0" applyNumberFormat="1" applyFont="1" applyFill="1" applyBorder="1" applyAlignment="1">
      <alignment horizontal="left" vertical="center"/>
    </xf>
    <xf numFmtId="9" fontId="12" fillId="0" borderId="1" xfId="0" applyNumberFormat="1" applyFont="1" applyFill="1" applyBorder="1" applyAlignment="1">
      <alignment horizontal="left" vertical="center" wrapText="1"/>
    </xf>
    <xf numFmtId="166" fontId="12" fillId="0" borderId="1" xfId="0" applyNumberFormat="1" applyFont="1" applyFill="1" applyBorder="1" applyAlignment="1">
      <alignment horizontal="left" vertical="center" wrapText="1"/>
    </xf>
    <xf numFmtId="0" fontId="12" fillId="0" borderId="15" xfId="0" applyFont="1" applyFill="1" applyBorder="1" applyAlignment="1">
      <alignment horizontal="left" vertical="center" wrapText="1"/>
    </xf>
    <xf numFmtId="0" fontId="12" fillId="0" borderId="15" xfId="0" applyFont="1" applyFill="1" applyBorder="1" applyAlignment="1">
      <alignment horizontal="left" vertical="center"/>
    </xf>
    <xf numFmtId="9" fontId="12" fillId="0" borderId="1" xfId="0" applyNumberFormat="1" applyFont="1" applyBorder="1" applyAlignment="1">
      <alignment horizontal="center" vertical="center"/>
    </xf>
    <xf numFmtId="166" fontId="12" fillId="0" borderId="1" xfId="0" applyNumberFormat="1" applyFont="1" applyFill="1" applyBorder="1" applyAlignment="1">
      <alignment horizontal="left" vertical="center"/>
    </xf>
    <xf numFmtId="0" fontId="16" fillId="0" borderId="15" xfId="0" applyFont="1" applyFill="1" applyBorder="1" applyAlignment="1">
      <alignment horizontal="left" vertical="center" wrapText="1"/>
    </xf>
    <xf numFmtId="17" fontId="12" fillId="0" borderId="15" xfId="0" applyNumberFormat="1" applyFont="1" applyFill="1" applyBorder="1" applyAlignment="1">
      <alignment horizontal="left" vertical="center"/>
    </xf>
    <xf numFmtId="17" fontId="12" fillId="0" borderId="14" xfId="0" applyNumberFormat="1" applyFont="1" applyFill="1" applyBorder="1" applyAlignment="1">
      <alignment horizontal="left" vertical="center" wrapText="1"/>
    </xf>
    <xf numFmtId="0" fontId="12" fillId="0" borderId="0" xfId="0" applyFont="1" applyFill="1" applyAlignment="1">
      <alignment horizontal="left" vertical="center" wrapText="1"/>
    </xf>
    <xf numFmtId="17" fontId="12" fillId="0" borderId="15" xfId="0" applyNumberFormat="1" applyFont="1" applyFill="1" applyBorder="1" applyAlignment="1">
      <alignment horizontal="left" vertical="center" wrapText="1"/>
    </xf>
    <xf numFmtId="167" fontId="12" fillId="0" borderId="15" xfId="0" applyNumberFormat="1" applyFont="1" applyFill="1" applyBorder="1" applyAlignment="1">
      <alignment horizontal="left" vertical="center"/>
    </xf>
    <xf numFmtId="168" fontId="12" fillId="0" borderId="15" xfId="0" applyNumberFormat="1" applyFont="1" applyFill="1" applyBorder="1" applyAlignment="1">
      <alignment horizontal="left" vertical="center"/>
    </xf>
    <xf numFmtId="0" fontId="11" fillId="0" borderId="1" xfId="0" applyFont="1" applyBorder="1" applyAlignment="1">
      <alignment horizontal="center"/>
    </xf>
    <xf numFmtId="0" fontId="16" fillId="0" borderId="0" xfId="0" applyFont="1" applyFill="1" applyAlignment="1">
      <alignment horizontal="left" vertical="center" wrapText="1"/>
    </xf>
    <xf numFmtId="0" fontId="11" fillId="0" borderId="1" xfId="0" applyFont="1" applyBorder="1" applyAlignment="1">
      <alignment horizontal="center" vertical="center"/>
    </xf>
    <xf numFmtId="9" fontId="11" fillId="0" borderId="1" xfId="0" applyNumberFormat="1" applyFont="1" applyBorder="1" applyAlignment="1">
      <alignment vertical="center" wrapText="1"/>
    </xf>
    <xf numFmtId="9" fontId="11" fillId="0" borderId="1" xfId="0" applyNumberFormat="1" applyFont="1" applyBorder="1" applyAlignment="1">
      <alignment horizontal="center" vertical="center" wrapText="1"/>
    </xf>
    <xf numFmtId="166" fontId="12" fillId="0" borderId="15" xfId="0" applyNumberFormat="1" applyFont="1" applyFill="1" applyBorder="1" applyAlignment="1">
      <alignment horizontal="left" vertical="center" wrapText="1"/>
    </xf>
    <xf numFmtId="0" fontId="12" fillId="0" borderId="14" xfId="0" applyFont="1" applyFill="1" applyBorder="1" applyAlignment="1">
      <alignment horizontal="left" vertical="center" wrapText="1"/>
    </xf>
    <xf numFmtId="166" fontId="12" fillId="0" borderId="14" xfId="0" applyNumberFormat="1" applyFont="1" applyFill="1" applyBorder="1" applyAlignment="1">
      <alignment horizontal="left" vertical="center" wrapText="1"/>
    </xf>
    <xf numFmtId="166" fontId="12" fillId="0" borderId="14" xfId="0" applyNumberFormat="1" applyFont="1" applyFill="1" applyBorder="1" applyAlignment="1">
      <alignment horizontal="left" vertical="center"/>
    </xf>
    <xf numFmtId="0" fontId="12" fillId="14" borderId="1" xfId="0" applyFont="1" applyFill="1" applyBorder="1" applyAlignment="1">
      <alignment vertical="center"/>
    </xf>
    <xf numFmtId="9" fontId="11" fillId="14" borderId="1" xfId="0" applyNumberFormat="1" applyFont="1" applyFill="1" applyBorder="1" applyAlignment="1">
      <alignment horizontal="center" vertical="center"/>
    </xf>
    <xf numFmtId="0" fontId="12" fillId="0" borderId="14" xfId="0" applyFont="1" applyFill="1" applyBorder="1" applyAlignment="1">
      <alignment horizontal="left" vertical="center"/>
    </xf>
    <xf numFmtId="165" fontId="12" fillId="0" borderId="14" xfId="0" applyNumberFormat="1" applyFont="1" applyFill="1" applyBorder="1" applyAlignment="1">
      <alignment horizontal="left" vertical="center" wrapText="1"/>
    </xf>
    <xf numFmtId="0" fontId="11" fillId="15" borderId="1" xfId="0" applyFont="1" applyFill="1" applyBorder="1" applyAlignment="1">
      <alignment horizontal="center" vertical="center"/>
    </xf>
    <xf numFmtId="166" fontId="12" fillId="0" borderId="15" xfId="0" applyNumberFormat="1" applyFont="1" applyFill="1" applyBorder="1" applyAlignment="1">
      <alignment horizontal="left" vertical="center"/>
    </xf>
    <xf numFmtId="9" fontId="11" fillId="15" borderId="1" xfId="0" applyNumberFormat="1" applyFont="1" applyFill="1" applyBorder="1" applyAlignment="1">
      <alignment horizontal="center" vertical="center"/>
    </xf>
    <xf numFmtId="0" fontId="11" fillId="0" borderId="1" xfId="0" applyFont="1" applyBorder="1" applyAlignment="1">
      <alignment horizontal="left" vertical="center"/>
    </xf>
    <xf numFmtId="9" fontId="11" fillId="0" borderId="1" xfId="0" applyNumberFormat="1" applyFont="1" applyBorder="1" applyAlignment="1">
      <alignment horizontal="left" vertical="center"/>
    </xf>
    <xf numFmtId="0" fontId="18" fillId="0" borderId="1" xfId="0" applyFont="1" applyBorder="1" applyAlignment="1">
      <alignment vertical="center" wrapText="1"/>
    </xf>
    <xf numFmtId="9" fontId="18" fillId="0" borderId="1" xfId="1" applyFont="1" applyBorder="1" applyAlignment="1">
      <alignment vertical="center" wrapText="1"/>
    </xf>
    <xf numFmtId="9" fontId="18" fillId="0" borderId="1" xfId="0" applyNumberFormat="1" applyFont="1" applyBorder="1" applyAlignment="1">
      <alignment vertical="center" wrapText="1"/>
    </xf>
    <xf numFmtId="9" fontId="18" fillId="0" borderId="1" xfId="0" applyNumberFormat="1" applyFont="1" applyBorder="1" applyAlignment="1">
      <alignment horizontal="center" vertical="center" wrapText="1"/>
    </xf>
    <xf numFmtId="0" fontId="12" fillId="0" borderId="16" xfId="0" applyFont="1" applyFill="1" applyBorder="1" applyAlignment="1">
      <alignment horizontal="left" vertical="center" wrapText="1"/>
    </xf>
    <xf numFmtId="169" fontId="12" fillId="0" borderId="1" xfId="0" applyNumberFormat="1" applyFont="1" applyBorder="1" applyAlignment="1">
      <alignment vertical="center" wrapText="1"/>
    </xf>
    <xf numFmtId="164" fontId="12" fillId="0" borderId="1" xfId="0" applyNumberFormat="1" applyFont="1" applyFill="1" applyBorder="1" applyAlignment="1">
      <alignment horizontal="left" vertical="center"/>
    </xf>
    <xf numFmtId="0" fontId="12" fillId="0" borderId="32" xfId="0" applyFont="1" applyFill="1" applyBorder="1" applyAlignment="1">
      <alignment horizontal="left" vertical="center"/>
    </xf>
    <xf numFmtId="0" fontId="12" fillId="0" borderId="37" xfId="0" applyFont="1" applyFill="1" applyBorder="1" applyAlignment="1">
      <alignment horizontal="left" vertical="center" wrapText="1"/>
    </xf>
    <xf numFmtId="0" fontId="12" fillId="0" borderId="13" xfId="0" applyFont="1" applyFill="1" applyBorder="1" applyAlignment="1">
      <alignment horizontal="left" vertical="center"/>
    </xf>
    <xf numFmtId="0" fontId="12" fillId="0" borderId="40" xfId="0" applyFont="1" applyFill="1" applyBorder="1" applyAlignment="1">
      <alignment horizontal="left" vertical="center"/>
    </xf>
    <xf numFmtId="0" fontId="12" fillId="0" borderId="35" xfId="0" applyFont="1" applyFill="1" applyBorder="1" applyAlignment="1">
      <alignment horizontal="left" vertical="center"/>
    </xf>
    <xf numFmtId="0" fontId="18" fillId="0" borderId="0" xfId="0" applyFont="1" applyAlignment="1">
      <alignment horizontal="center" vertical="center"/>
    </xf>
    <xf numFmtId="0" fontId="12" fillId="0" borderId="0" xfId="0" applyFont="1" applyAlignment="1">
      <alignment horizontal="left" vertical="center"/>
    </xf>
    <xf numFmtId="0" fontId="2" fillId="16" borderId="1" xfId="0" applyFont="1" applyFill="1" applyBorder="1" applyAlignment="1">
      <alignment horizontal="center"/>
    </xf>
    <xf numFmtId="0" fontId="0" fillId="16" borderId="0" xfId="0" applyFill="1"/>
    <xf numFmtId="0" fontId="0" fillId="16" borderId="1" xfId="0" applyFill="1" applyBorder="1"/>
    <xf numFmtId="0" fontId="0" fillId="16" borderId="1" xfId="0" applyFill="1" applyBorder="1" applyAlignment="1">
      <alignment vertical="center"/>
    </xf>
    <xf numFmtId="14" fontId="0" fillId="16" borderId="1" xfId="0" applyNumberFormat="1" applyFill="1" applyBorder="1" applyAlignment="1">
      <alignment vertical="center"/>
    </xf>
    <xf numFmtId="0" fontId="0" fillId="16" borderId="1" xfId="0" applyFill="1" applyBorder="1" applyAlignment="1">
      <alignment vertical="center" wrapText="1"/>
    </xf>
    <xf numFmtId="0" fontId="12" fillId="0" borderId="12" xfId="0" applyFont="1" applyBorder="1" applyAlignment="1">
      <alignment horizontal="left" vertical="center" wrapText="1"/>
    </xf>
    <xf numFmtId="0" fontId="12" fillId="0" borderId="26" xfId="0" applyFont="1" applyBorder="1" applyAlignment="1">
      <alignment horizontal="left" vertical="center" wrapText="1"/>
    </xf>
    <xf numFmtId="0" fontId="12" fillId="0" borderId="13" xfId="0" applyFont="1" applyBorder="1" applyAlignment="1">
      <alignment horizontal="left" vertical="center" wrapText="1"/>
    </xf>
    <xf numFmtId="0" fontId="12" fillId="0" borderId="12" xfId="0" applyFont="1" applyBorder="1" applyAlignment="1">
      <alignment horizontal="center" vertical="center" wrapText="1"/>
    </xf>
    <xf numFmtId="0" fontId="12" fillId="0" borderId="26" xfId="0" applyFont="1" applyBorder="1" applyAlignment="1">
      <alignment horizontal="center" vertical="center" wrapText="1"/>
    </xf>
    <xf numFmtId="0" fontId="12" fillId="0" borderId="13" xfId="0" applyFont="1" applyBorder="1" applyAlignment="1">
      <alignment horizontal="center" vertical="center" wrapText="1"/>
    </xf>
    <xf numFmtId="0" fontId="12" fillId="0" borderId="1" xfId="0" applyFont="1" applyBorder="1" applyAlignment="1">
      <alignment vertical="center" wrapText="1"/>
    </xf>
    <xf numFmtId="0" fontId="12" fillId="0" borderId="1" xfId="0" applyFont="1" applyBorder="1" applyAlignment="1">
      <alignment vertical="center"/>
    </xf>
    <xf numFmtId="0" fontId="18" fillId="0" borderId="1" xfId="0" applyFont="1" applyBorder="1" applyAlignment="1">
      <alignment horizontal="center" vertical="center"/>
    </xf>
    <xf numFmtId="9" fontId="18" fillId="0" borderId="1" xfId="1" applyFont="1" applyBorder="1" applyAlignment="1">
      <alignment horizontal="center" vertical="center"/>
    </xf>
    <xf numFmtId="0" fontId="12" fillId="0" borderId="1" xfId="0" applyFont="1" applyBorder="1" applyAlignment="1">
      <alignment horizontal="left" vertical="center" wrapText="1"/>
    </xf>
    <xf numFmtId="0" fontId="11" fillId="0" borderId="12" xfId="0" applyFont="1" applyBorder="1" applyAlignment="1">
      <alignment horizontal="center" vertical="center"/>
    </xf>
    <xf numFmtId="0" fontId="11" fillId="0" borderId="13" xfId="0" applyFont="1" applyBorder="1" applyAlignment="1">
      <alignment horizontal="center" vertical="center"/>
    </xf>
    <xf numFmtId="9" fontId="11" fillId="0" borderId="12" xfId="0" applyNumberFormat="1" applyFont="1" applyBorder="1" applyAlignment="1">
      <alignment horizontal="center" vertical="center"/>
    </xf>
    <xf numFmtId="9" fontId="11" fillId="0" borderId="13" xfId="0" applyNumberFormat="1" applyFont="1" applyBorder="1" applyAlignment="1">
      <alignment horizontal="center" vertical="center"/>
    </xf>
    <xf numFmtId="9" fontId="18" fillId="0" borderId="1" xfId="0" applyNumberFormat="1" applyFont="1" applyBorder="1" applyAlignment="1">
      <alignment horizontal="center" vertical="center"/>
    </xf>
    <xf numFmtId="0" fontId="11" fillId="0" borderId="14" xfId="0" applyFont="1" applyBorder="1" applyAlignment="1">
      <alignment horizontal="center" vertical="center" wrapText="1"/>
    </xf>
    <xf numFmtId="0" fontId="11" fillId="0" borderId="16" xfId="0" applyFont="1" applyBorder="1"/>
    <xf numFmtId="0" fontId="12" fillId="0" borderId="1" xfId="0" applyFont="1" applyFill="1" applyBorder="1" applyAlignment="1">
      <alignment horizontal="left" vertical="center" wrapText="1"/>
    </xf>
    <xf numFmtId="0" fontId="12" fillId="0" borderId="12" xfId="0" applyFont="1" applyFill="1" applyBorder="1" applyAlignment="1">
      <alignment horizontal="left" vertical="center" wrapText="1"/>
    </xf>
    <xf numFmtId="0" fontId="12" fillId="0" borderId="26" xfId="0" applyFont="1" applyFill="1" applyBorder="1" applyAlignment="1">
      <alignment horizontal="left" vertical="center" wrapText="1"/>
    </xf>
    <xf numFmtId="0" fontId="12" fillId="0" borderId="13" xfId="0" applyFont="1" applyFill="1" applyBorder="1" applyAlignment="1">
      <alignment horizontal="left" vertical="center" wrapText="1"/>
    </xf>
    <xf numFmtId="0" fontId="12" fillId="0" borderId="12" xfId="0" applyFont="1" applyFill="1" applyBorder="1" applyAlignment="1">
      <alignment horizontal="center" vertical="center" wrapText="1"/>
    </xf>
    <xf numFmtId="0" fontId="12" fillId="0" borderId="26" xfId="0" applyFont="1" applyFill="1" applyBorder="1" applyAlignment="1">
      <alignment horizontal="center" vertical="center" wrapText="1"/>
    </xf>
    <xf numFmtId="0" fontId="12" fillId="0" borderId="13" xfId="0" applyFont="1" applyFill="1" applyBorder="1" applyAlignment="1">
      <alignment horizontal="center" vertical="center" wrapText="1"/>
    </xf>
    <xf numFmtId="0" fontId="12" fillId="0" borderId="31" xfId="0" applyFont="1" applyFill="1" applyBorder="1" applyAlignment="1">
      <alignment horizontal="left" vertical="center" wrapText="1"/>
    </xf>
    <xf numFmtId="0" fontId="12" fillId="0" borderId="34" xfId="0" applyFont="1" applyFill="1" applyBorder="1" applyAlignment="1">
      <alignment horizontal="left" vertical="center" wrapText="1"/>
    </xf>
    <xf numFmtId="166" fontId="12" fillId="0" borderId="1" xfId="0" applyNumberFormat="1" applyFont="1" applyFill="1" applyBorder="1" applyAlignment="1">
      <alignment horizontal="left" vertical="center"/>
    </xf>
    <xf numFmtId="0" fontId="12" fillId="0" borderId="30" xfId="0" applyFont="1" applyFill="1" applyBorder="1" applyAlignment="1">
      <alignment horizontal="left" vertical="center" wrapText="1"/>
    </xf>
    <xf numFmtId="0" fontId="12" fillId="0" borderId="24" xfId="0" applyFont="1" applyFill="1" applyBorder="1" applyAlignment="1">
      <alignment horizontal="left" vertical="center" wrapText="1"/>
    </xf>
    <xf numFmtId="0" fontId="12" fillId="0" borderId="25" xfId="0" applyFont="1" applyFill="1" applyBorder="1" applyAlignment="1">
      <alignment horizontal="left" vertical="center" wrapText="1"/>
    </xf>
    <xf numFmtId="0" fontId="11" fillId="0" borderId="1" xfId="0" applyFont="1" applyBorder="1" applyAlignment="1">
      <alignment horizontal="center" vertical="center"/>
    </xf>
    <xf numFmtId="9" fontId="11" fillId="0" borderId="1" xfId="0" applyNumberFormat="1" applyFont="1" applyBorder="1" applyAlignment="1">
      <alignment horizontal="center" vertical="center"/>
    </xf>
    <xf numFmtId="0" fontId="12" fillId="0" borderId="12" xfId="0" applyFont="1" applyFill="1" applyBorder="1" applyAlignment="1">
      <alignment horizontal="left" vertical="center"/>
    </xf>
    <xf numFmtId="0" fontId="12" fillId="0" borderId="13" xfId="0" applyFont="1" applyFill="1" applyBorder="1" applyAlignment="1">
      <alignment horizontal="left" vertical="center"/>
    </xf>
    <xf numFmtId="0" fontId="12" fillId="0" borderId="1" xfId="0" applyFont="1" applyFill="1" applyBorder="1" applyAlignment="1">
      <alignment horizontal="left" vertical="center"/>
    </xf>
    <xf numFmtId="0" fontId="11" fillId="0" borderId="1" xfId="0" applyFont="1" applyBorder="1"/>
    <xf numFmtId="14" fontId="12" fillId="0" borderId="31" xfId="0" applyNumberFormat="1" applyFont="1" applyFill="1" applyBorder="1" applyAlignment="1">
      <alignment horizontal="left" vertical="center" wrapText="1"/>
    </xf>
    <xf numFmtId="14" fontId="12" fillId="0" borderId="13" xfId="0" applyNumberFormat="1" applyFont="1" applyFill="1" applyBorder="1" applyAlignment="1">
      <alignment horizontal="left" vertical="center" wrapText="1"/>
    </xf>
    <xf numFmtId="0" fontId="12" fillId="0" borderId="35" xfId="0" applyFont="1" applyFill="1" applyBorder="1" applyAlignment="1">
      <alignment horizontal="left" vertical="center"/>
    </xf>
    <xf numFmtId="9" fontId="12" fillId="0" borderId="1" xfId="1" applyFont="1" applyBorder="1" applyAlignment="1">
      <alignment vertical="center"/>
    </xf>
    <xf numFmtId="9" fontId="12" fillId="0" borderId="12" xfId="1" applyFont="1" applyBorder="1" applyAlignment="1">
      <alignment horizontal="center" vertical="center"/>
    </xf>
    <xf numFmtId="9" fontId="12" fillId="0" borderId="13" xfId="1" applyFont="1" applyBorder="1" applyAlignment="1">
      <alignment horizontal="center" vertical="center"/>
    </xf>
    <xf numFmtId="0" fontId="12" fillId="0" borderId="14" xfId="0" applyFont="1" applyFill="1" applyBorder="1" applyAlignment="1">
      <alignment horizontal="left" vertical="center"/>
    </xf>
    <xf numFmtId="0" fontId="12" fillId="0" borderId="22" xfId="0" applyFont="1" applyFill="1" applyBorder="1" applyAlignment="1">
      <alignment horizontal="left" vertical="center"/>
    </xf>
    <xf numFmtId="0" fontId="12" fillId="0" borderId="14" xfId="0" applyFont="1" applyFill="1" applyBorder="1" applyAlignment="1">
      <alignment horizontal="left" vertical="center" wrapText="1"/>
    </xf>
    <xf numFmtId="0" fontId="11" fillId="0" borderId="1" xfId="0" applyFont="1" applyBorder="1" applyAlignment="1">
      <alignment horizontal="center" vertical="center" wrapText="1"/>
    </xf>
    <xf numFmtId="0" fontId="12" fillId="0" borderId="16" xfId="0" applyFont="1" applyFill="1" applyBorder="1" applyAlignment="1">
      <alignment horizontal="left" vertical="center"/>
    </xf>
    <xf numFmtId="0" fontId="12" fillId="0" borderId="1" xfId="0" applyFont="1" applyBorder="1" applyAlignment="1">
      <alignment horizontal="left" vertical="center"/>
    </xf>
    <xf numFmtId="9" fontId="11" fillId="0" borderId="1" xfId="1" applyFont="1" applyBorder="1" applyAlignment="1">
      <alignment horizontal="center" vertical="center"/>
    </xf>
    <xf numFmtId="9" fontId="11" fillId="0" borderId="1" xfId="1" applyFont="1" applyBorder="1"/>
    <xf numFmtId="166" fontId="12" fillId="0" borderId="14" xfId="0" applyNumberFormat="1" applyFont="1" applyFill="1" applyBorder="1" applyAlignment="1">
      <alignment horizontal="left" vertical="center"/>
    </xf>
    <xf numFmtId="0" fontId="12" fillId="16" borderId="1" xfId="0" applyFont="1" applyFill="1" applyBorder="1" applyAlignment="1">
      <alignment vertical="center" wrapText="1"/>
    </xf>
    <xf numFmtId="0" fontId="12" fillId="0" borderId="1" xfId="0" applyFont="1" applyBorder="1" applyAlignment="1">
      <alignment horizontal="center" vertical="center"/>
    </xf>
    <xf numFmtId="9" fontId="12" fillId="0" borderId="1" xfId="1" applyFont="1" applyBorder="1" applyAlignment="1">
      <alignment horizontal="center" vertical="center"/>
    </xf>
    <xf numFmtId="9" fontId="12" fillId="0" borderId="1" xfId="0" applyNumberFormat="1" applyFont="1" applyBorder="1" applyAlignment="1">
      <alignment horizontal="center" vertical="center"/>
    </xf>
    <xf numFmtId="166" fontId="12" fillId="0" borderId="14" xfId="0" applyNumberFormat="1" applyFont="1" applyFill="1" applyBorder="1" applyAlignment="1">
      <alignment horizontal="left" vertical="center" wrapText="1"/>
    </xf>
    <xf numFmtId="0" fontId="16" fillId="0" borderId="14" xfId="0" applyFont="1" applyFill="1" applyBorder="1" applyAlignment="1">
      <alignment horizontal="left" vertical="center" wrapText="1"/>
    </xf>
    <xf numFmtId="0" fontId="12" fillId="0" borderId="14" xfId="0" applyFont="1" applyBorder="1" applyAlignment="1">
      <alignment vertical="center" wrapText="1"/>
    </xf>
    <xf numFmtId="0" fontId="12" fillId="0" borderId="16" xfId="0" applyFont="1" applyBorder="1" applyAlignment="1">
      <alignment vertical="center"/>
    </xf>
    <xf numFmtId="9" fontId="12" fillId="0" borderId="1" xfId="0" applyNumberFormat="1" applyFont="1" applyBorder="1" applyAlignment="1">
      <alignment vertical="center"/>
    </xf>
    <xf numFmtId="0" fontId="12" fillId="14" borderId="1" xfId="0" applyFont="1" applyFill="1" applyBorder="1" applyAlignment="1">
      <alignment vertical="center" wrapText="1"/>
    </xf>
    <xf numFmtId="0" fontId="12" fillId="0" borderId="32" xfId="0" applyFont="1" applyFill="1" applyBorder="1" applyAlignment="1">
      <alignment horizontal="left" vertical="center"/>
    </xf>
    <xf numFmtId="0" fontId="12" fillId="0" borderId="33" xfId="0" applyFont="1" applyFill="1" applyBorder="1" applyAlignment="1">
      <alignment horizontal="left" vertical="center"/>
    </xf>
    <xf numFmtId="0" fontId="15" fillId="0" borderId="1" xfId="0" applyFont="1" applyFill="1" applyBorder="1" applyAlignment="1">
      <alignment horizontal="left" vertical="center" wrapText="1"/>
    </xf>
    <xf numFmtId="0" fontId="12" fillId="13" borderId="1" xfId="0" applyFont="1" applyFill="1" applyBorder="1" applyAlignment="1">
      <alignment vertical="center" wrapText="1"/>
    </xf>
    <xf numFmtId="165" fontId="12" fillId="0" borderId="1" xfId="0" applyNumberFormat="1" applyFont="1" applyFill="1" applyBorder="1" applyAlignment="1">
      <alignment horizontal="left" vertical="center"/>
    </xf>
    <xf numFmtId="0" fontId="12" fillId="0" borderId="28" xfId="0" applyFont="1" applyFill="1" applyBorder="1" applyAlignment="1">
      <alignment horizontal="left" vertical="center" wrapText="1"/>
    </xf>
    <xf numFmtId="0" fontId="12" fillId="0" borderId="27" xfId="0" applyFont="1" applyFill="1" applyBorder="1" applyAlignment="1">
      <alignment horizontal="left" vertical="center"/>
    </xf>
    <xf numFmtId="0" fontId="12" fillId="0" borderId="29" xfId="0" applyFont="1" applyFill="1" applyBorder="1" applyAlignment="1">
      <alignment horizontal="left" vertical="center"/>
    </xf>
    <xf numFmtId="9" fontId="11" fillId="0" borderId="1" xfId="0" applyNumberFormat="1" applyFont="1" applyBorder="1" applyAlignment="1">
      <alignment horizontal="center" vertical="center" wrapText="1"/>
    </xf>
    <xf numFmtId="0" fontId="16" fillId="0" borderId="1" xfId="0" applyFont="1" applyFill="1" applyBorder="1" applyAlignment="1">
      <alignment horizontal="left" vertical="center" wrapText="1"/>
    </xf>
    <xf numFmtId="0" fontId="12" fillId="0" borderId="19" xfId="0" applyFont="1" applyFill="1" applyBorder="1" applyAlignment="1">
      <alignment horizontal="left" vertical="center" wrapText="1"/>
    </xf>
    <xf numFmtId="0" fontId="12" fillId="0" borderId="23" xfId="0" applyFont="1" applyFill="1" applyBorder="1" applyAlignment="1">
      <alignment horizontal="left" vertical="center" wrapText="1"/>
    </xf>
    <xf numFmtId="0" fontId="12" fillId="0" borderId="1" xfId="0" applyFont="1" applyFill="1" applyBorder="1" applyAlignment="1">
      <alignment vertical="center"/>
    </xf>
    <xf numFmtId="0" fontId="18" fillId="0" borderId="0" xfId="0" applyFont="1" applyAlignment="1">
      <alignment horizontal="center"/>
    </xf>
    <xf numFmtId="0" fontId="21" fillId="0" borderId="1" xfId="0" applyFont="1" applyBorder="1" applyAlignment="1">
      <alignment horizontal="center" vertical="center" wrapText="1"/>
    </xf>
    <xf numFmtId="0" fontId="21" fillId="9" borderId="1" xfId="0" applyFont="1" applyFill="1" applyBorder="1" applyAlignment="1">
      <alignment horizontal="center" vertical="center"/>
    </xf>
    <xf numFmtId="0" fontId="21" fillId="10" borderId="1" xfId="0" applyFont="1" applyFill="1" applyBorder="1" applyAlignment="1">
      <alignment horizontal="center"/>
    </xf>
    <xf numFmtId="0" fontId="21" fillId="0" borderId="1" xfId="0" applyFont="1" applyFill="1" applyBorder="1" applyAlignment="1">
      <alignment horizontal="center" vertical="center" textRotation="90" wrapText="1"/>
    </xf>
    <xf numFmtId="0" fontId="21" fillId="0" borderId="1" xfId="0" applyFont="1" applyBorder="1" applyAlignment="1">
      <alignment horizontal="center" vertical="center" textRotation="90" wrapText="1"/>
    </xf>
    <xf numFmtId="0" fontId="18" fillId="0" borderId="1" xfId="0" applyFont="1" applyBorder="1" applyAlignment="1">
      <alignment horizontal="center" vertical="center" textRotation="90" wrapText="1"/>
    </xf>
    <xf numFmtId="0" fontId="21" fillId="0" borderId="1" xfId="0" applyFont="1" applyBorder="1" applyAlignment="1">
      <alignment horizontal="center"/>
    </xf>
    <xf numFmtId="0" fontId="10" fillId="4" borderId="1" xfId="0" applyFont="1" applyFill="1" applyBorder="1" applyAlignment="1">
      <alignment horizontal="center"/>
    </xf>
    <xf numFmtId="0" fontId="22" fillId="0" borderId="1" xfId="0" applyFont="1" applyBorder="1" applyAlignment="1">
      <alignment horizontal="center" vertical="center" wrapText="1"/>
    </xf>
    <xf numFmtId="0" fontId="22" fillId="0" borderId="1" xfId="0" applyFont="1" applyBorder="1" applyAlignment="1">
      <alignment horizontal="left" vertical="center" wrapText="1"/>
    </xf>
    <xf numFmtId="0" fontId="21" fillId="11" borderId="1" xfId="0" applyFont="1" applyFill="1" applyBorder="1" applyAlignment="1">
      <alignment horizontal="center"/>
    </xf>
    <xf numFmtId="0" fontId="20" fillId="12" borderId="1" xfId="0" applyFont="1" applyFill="1" applyBorder="1" applyAlignment="1">
      <alignment horizontal="center" vertical="center" wrapText="1"/>
    </xf>
    <xf numFmtId="0" fontId="18" fillId="12" borderId="1" xfId="0" applyFont="1" applyFill="1" applyBorder="1" applyAlignment="1">
      <alignment horizontal="center" vertical="center" wrapText="1"/>
    </xf>
    <xf numFmtId="0" fontId="12" fillId="0" borderId="18" xfId="0" applyFont="1" applyFill="1" applyBorder="1" applyAlignment="1">
      <alignment horizontal="left" vertical="center" wrapText="1"/>
    </xf>
    <xf numFmtId="0" fontId="12" fillId="0" borderId="16" xfId="0" applyFont="1" applyFill="1" applyBorder="1" applyAlignment="1">
      <alignment horizontal="left" vertical="center" wrapText="1"/>
    </xf>
    <xf numFmtId="166" fontId="12" fillId="0" borderId="18" xfId="0" applyNumberFormat="1" applyFont="1" applyFill="1" applyBorder="1" applyAlignment="1">
      <alignment horizontal="left" vertical="center"/>
    </xf>
    <xf numFmtId="166" fontId="12" fillId="0" borderId="16" xfId="0" applyNumberFormat="1" applyFont="1" applyFill="1" applyBorder="1" applyAlignment="1">
      <alignment horizontal="left" vertical="center"/>
    </xf>
    <xf numFmtId="0" fontId="12" fillId="0" borderId="12" xfId="0" applyFont="1" applyBorder="1" applyAlignment="1">
      <alignment vertical="center" wrapText="1"/>
    </xf>
    <xf numFmtId="0" fontId="12" fillId="0" borderId="13" xfId="0" applyFont="1" applyBorder="1" applyAlignment="1">
      <alignment vertical="center" wrapText="1"/>
    </xf>
    <xf numFmtId="17" fontId="12" fillId="0" borderId="1" xfId="0" applyNumberFormat="1" applyFont="1" applyFill="1" applyBorder="1" applyAlignment="1">
      <alignment horizontal="left" vertical="center" wrapText="1"/>
    </xf>
    <xf numFmtId="166" fontId="12" fillId="0" borderId="1" xfId="0" applyNumberFormat="1" applyFont="1" applyFill="1" applyBorder="1" applyAlignment="1">
      <alignment horizontal="left" vertical="center" wrapText="1"/>
    </xf>
    <xf numFmtId="0" fontId="12" fillId="0" borderId="1" xfId="0" applyFont="1" applyFill="1" applyBorder="1" applyAlignment="1">
      <alignment vertical="center" wrapText="1"/>
    </xf>
    <xf numFmtId="0" fontId="12" fillId="0" borderId="18" xfId="0" applyFont="1" applyFill="1" applyBorder="1" applyAlignment="1">
      <alignment horizontal="left" vertical="center"/>
    </xf>
    <xf numFmtId="0" fontId="12" fillId="0" borderId="12" xfId="0" applyFont="1" applyBorder="1" applyAlignment="1">
      <alignment vertical="center"/>
    </xf>
    <xf numFmtId="0" fontId="12" fillId="0" borderId="13" xfId="0" applyFont="1" applyBorder="1" applyAlignment="1">
      <alignment vertical="center"/>
    </xf>
    <xf numFmtId="0" fontId="18" fillId="0" borderId="12" xfId="0" applyFont="1" applyBorder="1" applyAlignment="1">
      <alignment horizontal="center" vertical="center"/>
    </xf>
    <xf numFmtId="0" fontId="18" fillId="0" borderId="13" xfId="0" applyFont="1" applyBorder="1" applyAlignment="1">
      <alignment horizontal="center" vertical="center"/>
    </xf>
    <xf numFmtId="9" fontId="18" fillId="0" borderId="12" xfId="1" applyFont="1" applyBorder="1" applyAlignment="1">
      <alignment horizontal="center" vertical="center"/>
    </xf>
    <xf numFmtId="9" fontId="18" fillId="0" borderId="13" xfId="1" applyFont="1" applyBorder="1" applyAlignment="1">
      <alignment horizontal="center" vertical="center"/>
    </xf>
    <xf numFmtId="9" fontId="18" fillId="0" borderId="12" xfId="0" applyNumberFormat="1" applyFont="1" applyBorder="1" applyAlignment="1">
      <alignment horizontal="center" vertical="center"/>
    </xf>
    <xf numFmtId="9" fontId="18" fillId="0" borderId="13" xfId="0" applyNumberFormat="1" applyFont="1" applyBorder="1" applyAlignment="1">
      <alignment horizontal="center" vertical="center"/>
    </xf>
    <xf numFmtId="0" fontId="12" fillId="0" borderId="17" xfId="0" applyFont="1" applyFill="1" applyBorder="1" applyAlignment="1">
      <alignment horizontal="left" vertical="center" wrapText="1"/>
    </xf>
    <xf numFmtId="0" fontId="12" fillId="0" borderId="20" xfId="0" applyFont="1" applyFill="1" applyBorder="1" applyAlignment="1">
      <alignment horizontal="left" vertical="center" wrapText="1"/>
    </xf>
    <xf numFmtId="0" fontId="12" fillId="0" borderId="21" xfId="0" applyFont="1" applyFill="1" applyBorder="1" applyAlignment="1">
      <alignment horizontal="left" vertical="center" wrapText="1"/>
    </xf>
    <xf numFmtId="0" fontId="12" fillId="0" borderId="22" xfId="0" applyFont="1" applyFill="1" applyBorder="1" applyAlignment="1">
      <alignment horizontal="left" vertical="center" wrapText="1"/>
    </xf>
    <xf numFmtId="17" fontId="12" fillId="0" borderId="18" xfId="0" applyNumberFormat="1" applyFont="1" applyFill="1" applyBorder="1" applyAlignment="1">
      <alignment horizontal="left" vertical="center" wrapText="1"/>
    </xf>
    <xf numFmtId="17" fontId="12" fillId="0" borderId="22" xfId="0" applyNumberFormat="1" applyFont="1" applyFill="1" applyBorder="1" applyAlignment="1">
      <alignment horizontal="left" vertical="center" wrapText="1"/>
    </xf>
    <xf numFmtId="17" fontId="12" fillId="0" borderId="18" xfId="0" applyNumberFormat="1" applyFont="1" applyFill="1" applyBorder="1" applyAlignment="1">
      <alignment horizontal="left" vertical="center"/>
    </xf>
    <xf numFmtId="17" fontId="12" fillId="0" borderId="22" xfId="0" applyNumberFormat="1" applyFont="1" applyFill="1" applyBorder="1" applyAlignment="1">
      <alignment horizontal="left" vertical="center"/>
    </xf>
    <xf numFmtId="166" fontId="12" fillId="0" borderId="12" xfId="0" applyNumberFormat="1" applyFont="1" applyFill="1" applyBorder="1" applyAlignment="1">
      <alignment horizontal="left" vertical="center" wrapText="1"/>
    </xf>
    <xf numFmtId="166" fontId="12" fillId="0" borderId="12" xfId="0" applyNumberFormat="1" applyFont="1" applyFill="1" applyBorder="1" applyAlignment="1">
      <alignment horizontal="left" vertical="center"/>
    </xf>
    <xf numFmtId="0" fontId="14" fillId="0" borderId="35" xfId="0" applyFont="1" applyBorder="1" applyAlignment="1">
      <alignment horizontal="center" wrapText="1"/>
    </xf>
    <xf numFmtId="0" fontId="14" fillId="0" borderId="36" xfId="0" applyFont="1" applyBorder="1" applyAlignment="1">
      <alignment horizontal="center" wrapText="1"/>
    </xf>
    <xf numFmtId="0" fontId="14" fillId="0" borderId="37" xfId="0" applyFont="1" applyBorder="1" applyAlignment="1">
      <alignment horizontal="center" wrapText="1"/>
    </xf>
    <xf numFmtId="0" fontId="14" fillId="0" borderId="38" xfId="0" applyFont="1" applyBorder="1" applyAlignment="1">
      <alignment horizontal="center" vertical="center"/>
    </xf>
    <xf numFmtId="0" fontId="14" fillId="0" borderId="39" xfId="0" applyFont="1" applyBorder="1" applyAlignment="1">
      <alignment horizontal="center" vertical="center"/>
    </xf>
    <xf numFmtId="0" fontId="14" fillId="0" borderId="30" xfId="0" applyFont="1" applyBorder="1" applyAlignment="1">
      <alignment horizontal="center" vertical="center"/>
    </xf>
    <xf numFmtId="0" fontId="14" fillId="0" borderId="40" xfId="0" applyFont="1" applyBorder="1" applyAlignment="1">
      <alignment horizontal="center" vertical="center"/>
    </xf>
    <xf numFmtId="0" fontId="14" fillId="0" borderId="41" xfId="0" applyFont="1" applyBorder="1" applyAlignment="1">
      <alignment horizontal="center" vertical="center"/>
    </xf>
    <xf numFmtId="0" fontId="14" fillId="0" borderId="25" xfId="0" applyFont="1" applyBorder="1" applyAlignment="1">
      <alignment horizontal="center" vertical="center"/>
    </xf>
    <xf numFmtId="0" fontId="6" fillId="7" borderId="9" xfId="0" applyFont="1" applyFill="1" applyBorder="1" applyAlignment="1">
      <alignment horizontal="justify" vertical="center" wrapText="1"/>
    </xf>
    <xf numFmtId="0" fontId="6" fillId="7" borderId="4" xfId="0" applyFont="1" applyFill="1" applyBorder="1" applyAlignment="1">
      <alignment horizontal="justify" vertical="center" wrapText="1"/>
    </xf>
    <xf numFmtId="0" fontId="5" fillId="7" borderId="8" xfId="0" applyFont="1" applyFill="1" applyBorder="1" applyAlignment="1">
      <alignment vertical="center" wrapText="1"/>
    </xf>
    <xf numFmtId="0" fontId="5" fillId="7" borderId="5" xfId="0" applyFont="1" applyFill="1" applyBorder="1" applyAlignment="1">
      <alignment vertical="center" wrapText="1"/>
    </xf>
    <xf numFmtId="0" fontId="5" fillId="7" borderId="4" xfId="0" applyFont="1" applyFill="1" applyBorder="1" applyAlignment="1">
      <alignment vertical="center" wrapText="1"/>
    </xf>
    <xf numFmtId="0" fontId="6" fillId="7" borderId="8" xfId="0" applyFont="1" applyFill="1" applyBorder="1" applyAlignment="1">
      <alignment vertical="center" wrapText="1"/>
    </xf>
    <xf numFmtId="0" fontId="6" fillId="7" borderId="5" xfId="0" applyFont="1" applyFill="1" applyBorder="1" applyAlignment="1">
      <alignment vertical="center" wrapText="1"/>
    </xf>
    <xf numFmtId="0" fontId="6" fillId="7" borderId="4" xfId="0" applyFont="1" applyFill="1" applyBorder="1" applyAlignment="1">
      <alignment vertical="center" wrapText="1"/>
    </xf>
    <xf numFmtId="0" fontId="5" fillId="8" borderId="9" xfId="0" applyFont="1" applyFill="1" applyBorder="1" applyAlignment="1">
      <alignment vertical="center" wrapText="1"/>
    </xf>
    <xf numFmtId="0" fontId="5" fillId="8" borderId="5" xfId="0" applyFont="1" applyFill="1" applyBorder="1" applyAlignment="1">
      <alignment vertical="center" wrapText="1"/>
    </xf>
    <xf numFmtId="0" fontId="5" fillId="8" borderId="4" xfId="0" applyFont="1" applyFill="1" applyBorder="1" applyAlignment="1">
      <alignment vertical="center" wrapText="1"/>
    </xf>
    <xf numFmtId="0" fontId="6" fillId="8" borderId="9" xfId="0" applyFont="1" applyFill="1" applyBorder="1" applyAlignment="1">
      <alignment vertical="center" wrapText="1"/>
    </xf>
    <xf numFmtId="0" fontId="6" fillId="8" borderId="5" xfId="0" applyFont="1" applyFill="1" applyBorder="1" applyAlignment="1">
      <alignment vertical="center" wrapText="1"/>
    </xf>
    <xf numFmtId="0" fontId="6" fillId="8" borderId="4" xfId="0" applyFont="1" applyFill="1" applyBorder="1" applyAlignment="1">
      <alignment vertical="center" wrapText="1"/>
    </xf>
    <xf numFmtId="0" fontId="5" fillId="7" borderId="9" xfId="0" applyFont="1" applyFill="1" applyBorder="1" applyAlignment="1">
      <alignment vertical="center" wrapText="1"/>
    </xf>
    <xf numFmtId="0" fontId="6" fillId="7" borderId="9" xfId="0" applyFont="1" applyFill="1" applyBorder="1" applyAlignment="1">
      <alignment vertical="center" wrapText="1"/>
    </xf>
    <xf numFmtId="0" fontId="8" fillId="0" borderId="9" xfId="0" applyFont="1" applyBorder="1" applyAlignment="1">
      <alignment vertical="center" wrapText="1"/>
    </xf>
    <xf numFmtId="0" fontId="8" fillId="0" borderId="5" xfId="0" applyFont="1" applyBorder="1" applyAlignment="1">
      <alignment vertical="center" wrapText="1"/>
    </xf>
    <xf numFmtId="0" fontId="8" fillId="0" borderId="4" xfId="0" applyFont="1" applyBorder="1" applyAlignment="1">
      <alignment vertical="center" wrapText="1"/>
    </xf>
    <xf numFmtId="0" fontId="6" fillId="0" borderId="9" xfId="0" applyFont="1" applyBorder="1" applyAlignment="1">
      <alignment vertical="center" wrapText="1"/>
    </xf>
    <xf numFmtId="0" fontId="6" fillId="0" borderId="5" xfId="0" applyFont="1" applyBorder="1" applyAlignment="1">
      <alignment vertical="center" wrapText="1"/>
    </xf>
    <xf numFmtId="0" fontId="6" fillId="0" borderId="4" xfId="0" applyFont="1" applyBorder="1" applyAlignment="1">
      <alignment vertical="center" wrapText="1"/>
    </xf>
    <xf numFmtId="0" fontId="8" fillId="7" borderId="9" xfId="0" applyFont="1" applyFill="1" applyBorder="1" applyAlignment="1">
      <alignment vertical="center" wrapText="1"/>
    </xf>
    <xf numFmtId="0" fontId="8" fillId="7" borderId="5" xfId="0" applyFont="1" applyFill="1" applyBorder="1" applyAlignment="1">
      <alignment vertical="center" wrapText="1"/>
    </xf>
    <xf numFmtId="0" fontId="8" fillId="7" borderId="4" xfId="0" applyFont="1" applyFill="1" applyBorder="1" applyAlignment="1">
      <alignment vertical="center" wrapText="1"/>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3" xfId="0" applyFont="1" applyBorder="1" applyAlignment="1">
      <alignment horizontal="center" vertical="center" wrapText="1"/>
    </xf>
    <xf numFmtId="0" fontId="8" fillId="7" borderId="8" xfId="0" applyFont="1" applyFill="1" applyBorder="1" applyAlignment="1">
      <alignment horizontal="justify" vertical="center" wrapText="1"/>
    </xf>
    <xf numFmtId="0" fontId="8" fillId="7" borderId="5" xfId="0" applyFont="1" applyFill="1" applyBorder="1" applyAlignment="1">
      <alignment horizontal="justify" vertical="center" wrapText="1"/>
    </xf>
    <xf numFmtId="0" fontId="8" fillId="7" borderId="4" xfId="0" applyFont="1" applyFill="1" applyBorder="1" applyAlignment="1">
      <alignment horizontal="justify" vertical="center" wrapText="1"/>
    </xf>
    <xf numFmtId="0" fontId="6" fillId="7" borderId="8" xfId="0" applyFont="1" applyFill="1" applyBorder="1" applyAlignment="1">
      <alignment horizontal="justify" vertical="center" wrapText="1"/>
    </xf>
    <xf numFmtId="0" fontId="6" fillId="7" borderId="5" xfId="0" applyFont="1" applyFill="1" applyBorder="1" applyAlignment="1">
      <alignment horizontal="justify" vertical="center" wrapText="1"/>
    </xf>
    <xf numFmtId="0" fontId="7" fillId="0" borderId="9" xfId="0" applyFont="1" applyBorder="1" applyAlignment="1">
      <alignment horizontal="justify" vertical="center" wrapText="1"/>
    </xf>
    <xf numFmtId="0" fontId="7" fillId="0" borderId="4" xfId="0" applyFont="1" applyBorder="1" applyAlignment="1">
      <alignment horizontal="justify" vertical="center" wrapText="1"/>
    </xf>
    <xf numFmtId="0" fontId="8" fillId="0" borderId="9" xfId="0" applyFont="1" applyBorder="1" applyAlignment="1">
      <alignment horizontal="justify" vertical="center" wrapText="1"/>
    </xf>
    <xf numFmtId="0" fontId="8" fillId="0" borderId="5" xfId="0" applyFont="1" applyBorder="1" applyAlignment="1">
      <alignment horizontal="justify" vertical="center" wrapText="1"/>
    </xf>
    <xf numFmtId="0" fontId="8" fillId="0" borderId="4" xfId="0" applyFont="1" applyBorder="1" applyAlignment="1">
      <alignment horizontal="justify" vertical="center" wrapText="1"/>
    </xf>
    <xf numFmtId="0" fontId="2" fillId="16" borderId="0" xfId="0" applyFont="1" applyFill="1" applyAlignment="1">
      <alignment horizontal="center"/>
    </xf>
    <xf numFmtId="0" fontId="18" fillId="0" borderId="1" xfId="0" applyFont="1" applyBorder="1" applyAlignment="1">
      <alignment horizontal="center" vertical="center" wrapText="1"/>
    </xf>
  </cellXfs>
  <cellStyles count="2">
    <cellStyle name="Normal" xfId="0" builtinId="0"/>
    <cellStyle name="Porcentaje" xfId="1" builtinId="5"/>
  </cellStyles>
  <dxfs count="1841">
    <dxf>
      <fill>
        <patternFill patternType="solid">
          <fgColor rgb="FFFFFF00"/>
          <bgColor rgb="FFFFFF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00"/>
          <bgColor rgb="FFFFFF00"/>
        </patternFill>
      </fill>
    </dxf>
    <dxf>
      <fill>
        <patternFill patternType="solid">
          <fgColor rgb="FFFFC000"/>
          <bgColor rgb="FFFFC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92D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92D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92D050"/>
        </patternFill>
      </fill>
    </dxf>
    <dxf>
      <fill>
        <patternFill patternType="solid">
          <fgColor rgb="FF92D050"/>
          <bgColor rgb="FF92D050"/>
        </patternFill>
      </fill>
    </dxf>
    <dxf>
      <fill>
        <patternFill patternType="solid">
          <fgColor rgb="FF92D050"/>
          <bgColor rgb="FF92D050"/>
        </patternFill>
      </fill>
    </dxf>
    <dxf>
      <fill>
        <patternFill patternType="solid">
          <fgColor rgb="FF00B050"/>
          <bgColor rgb="FF00B05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92D050"/>
          <bgColor rgb="FF92D050"/>
        </patternFill>
      </fill>
    </dxf>
    <dxf>
      <fill>
        <patternFill patternType="solid">
          <fgColor rgb="FF00B050"/>
          <bgColor rgb="FF00B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0000"/>
          <bgColor rgb="FFFF0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92D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92D05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92D050"/>
          <bgColor rgb="FF92D050"/>
        </patternFill>
      </fill>
    </dxf>
    <dxf>
      <fill>
        <patternFill patternType="solid">
          <fgColor rgb="FF00B050"/>
          <bgColor rgb="FF00B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92D050"/>
          <bgColor rgb="FF92D050"/>
        </patternFill>
      </fill>
    </dxf>
    <dxf>
      <fill>
        <patternFill patternType="solid">
          <fgColor rgb="FF00B050"/>
          <bgColor rgb="FF00B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92D050"/>
          <bgColor rgb="FF92D050"/>
        </patternFill>
      </fill>
    </dxf>
    <dxf>
      <fill>
        <patternFill patternType="solid">
          <fgColor rgb="FF00B050"/>
          <bgColor rgb="FF00B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92D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92D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92D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00"/>
          <bgColor rgb="FFFFFF00"/>
        </patternFill>
      </fill>
    </dxf>
    <dxf>
      <fill>
        <patternFill patternType="solid">
          <fgColor rgb="FFFFC000"/>
          <bgColor rgb="FFFFC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92D050"/>
          <bgColor rgb="FF92D050"/>
        </patternFill>
      </fill>
    </dxf>
    <dxf>
      <fill>
        <patternFill patternType="solid">
          <fgColor rgb="FF00B050"/>
          <bgColor rgb="FF00B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92D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92D05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92D050"/>
          <bgColor rgb="FF92D050"/>
        </patternFill>
      </fill>
    </dxf>
    <dxf>
      <fill>
        <patternFill patternType="solid">
          <fgColor rgb="FF00B050"/>
          <bgColor rgb="FF00B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92D05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92D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92D05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92D05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92D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92D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92D05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92D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92D05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92D05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92D05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92D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92D05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92D05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92D05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92D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92D05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92D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92D050"/>
          <bgColor rgb="FF92D050"/>
        </patternFill>
      </fill>
    </dxf>
    <dxf>
      <fill>
        <patternFill patternType="solid">
          <fgColor rgb="FF00B050"/>
          <bgColor rgb="FF00B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92D050"/>
          <bgColor rgb="FF92D050"/>
        </patternFill>
      </fill>
    </dxf>
    <dxf>
      <fill>
        <patternFill patternType="solid">
          <fgColor rgb="FF00B050"/>
          <bgColor rgb="FF00B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92D050"/>
          <bgColor rgb="FF92D050"/>
        </patternFill>
      </fill>
    </dxf>
    <dxf>
      <fill>
        <patternFill patternType="solid">
          <fgColor rgb="FF00B050"/>
          <bgColor rgb="FF00B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92D050"/>
          <bgColor rgb="FF92D050"/>
        </patternFill>
      </fill>
    </dxf>
    <dxf>
      <fill>
        <patternFill patternType="solid">
          <fgColor rgb="FF00B050"/>
          <bgColor rgb="FF00B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92D050"/>
          <bgColor rgb="FF92D050"/>
        </patternFill>
      </fill>
    </dxf>
    <dxf>
      <fill>
        <patternFill patternType="solid">
          <fgColor rgb="FF00B050"/>
          <bgColor rgb="FF00B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92D050"/>
          <bgColor rgb="FF92D050"/>
        </patternFill>
      </fill>
    </dxf>
    <dxf>
      <fill>
        <patternFill patternType="solid">
          <fgColor rgb="FF00B050"/>
          <bgColor rgb="FF00B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92D050"/>
          <bgColor rgb="FF92D050"/>
        </patternFill>
      </fill>
    </dxf>
    <dxf>
      <fill>
        <patternFill patternType="solid">
          <fgColor rgb="FF00B050"/>
          <bgColor rgb="FF00B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92D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92D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92D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92D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92D050"/>
          <bgColor rgb="FF92D050"/>
        </patternFill>
      </fill>
    </dxf>
    <dxf>
      <fill>
        <patternFill patternType="solid">
          <fgColor rgb="FF00B050"/>
          <bgColor rgb="FF00B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92D050"/>
          <bgColor rgb="FF92D050"/>
        </patternFill>
      </fill>
    </dxf>
    <dxf>
      <fill>
        <patternFill patternType="solid">
          <fgColor rgb="FF00B050"/>
          <bgColor rgb="FF00B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92D050"/>
          <bgColor rgb="FF92D050"/>
        </patternFill>
      </fill>
    </dxf>
    <dxf>
      <fill>
        <patternFill patternType="solid">
          <fgColor rgb="FF00B050"/>
          <bgColor rgb="FF00B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92D050"/>
          <bgColor rgb="FF92D050"/>
        </patternFill>
      </fill>
    </dxf>
    <dxf>
      <fill>
        <patternFill patternType="solid">
          <fgColor rgb="FF00B050"/>
          <bgColor rgb="FF00B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92D050"/>
          <bgColor rgb="FF92D050"/>
        </patternFill>
      </fill>
    </dxf>
    <dxf>
      <fill>
        <patternFill patternType="solid">
          <fgColor rgb="FF00B050"/>
          <bgColor rgb="FF00B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92D050"/>
          <bgColor rgb="FF92D050"/>
        </patternFill>
      </fill>
    </dxf>
    <dxf>
      <fill>
        <patternFill patternType="solid">
          <fgColor rgb="FF00B050"/>
          <bgColor rgb="FF00B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92D050"/>
          <bgColor rgb="FF92D050"/>
        </patternFill>
      </fill>
    </dxf>
    <dxf>
      <fill>
        <patternFill patternType="solid">
          <fgColor rgb="FF00B050"/>
          <bgColor rgb="FF00B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FF00"/>
          <bgColor rgb="FFFFFF0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92D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92D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92D050"/>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92D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externalLink" Target="externalLinks/externalLink9.xml"/><Relationship Id="rId18" Type="http://schemas.openxmlformats.org/officeDocument/2006/relationships/externalLink" Target="externalLinks/externalLink14.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externalLink" Target="externalLinks/externalLink3.xml"/><Relationship Id="rId12" Type="http://schemas.openxmlformats.org/officeDocument/2006/relationships/externalLink" Target="externalLinks/externalLink8.xml"/><Relationship Id="rId17" Type="http://schemas.openxmlformats.org/officeDocument/2006/relationships/externalLink" Target="externalLinks/externalLink13.xml"/><Relationship Id="rId2" Type="http://schemas.openxmlformats.org/officeDocument/2006/relationships/worksheet" Target="worksheets/sheet2.xml"/><Relationship Id="rId16" Type="http://schemas.openxmlformats.org/officeDocument/2006/relationships/externalLink" Target="externalLinks/externalLink12.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externalLink" Target="externalLinks/externalLink7.xml"/><Relationship Id="rId5" Type="http://schemas.openxmlformats.org/officeDocument/2006/relationships/externalLink" Target="externalLinks/externalLink1.xml"/><Relationship Id="rId15" Type="http://schemas.openxmlformats.org/officeDocument/2006/relationships/externalLink" Target="externalLinks/externalLink11.xml"/><Relationship Id="rId10" Type="http://schemas.openxmlformats.org/officeDocument/2006/relationships/externalLink" Target="externalLinks/externalLink6.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externalLink" Target="externalLinks/externalLink10.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 Id="rId4"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1</xdr:col>
      <xdr:colOff>885824</xdr:colOff>
      <xdr:row>0</xdr:row>
      <xdr:rowOff>0</xdr:rowOff>
    </xdr:from>
    <xdr:to>
      <xdr:col>2</xdr:col>
      <xdr:colOff>559595</xdr:colOff>
      <xdr:row>2</xdr:row>
      <xdr:rowOff>219076</xdr:rowOff>
    </xdr:to>
    <xdr:pic>
      <xdr:nvPicPr>
        <xdr:cNvPr id="2" name="image1.png">
          <a:extLst>
            <a:ext uri="{FF2B5EF4-FFF2-40B4-BE49-F238E27FC236}">
              <a16:creationId xmlns:a16="http://schemas.microsoft.com/office/drawing/2014/main" id="{626ADAFD-511C-41C9-A98A-C538DE0520F3}"/>
            </a:ext>
          </a:extLst>
        </xdr:cNvPr>
        <xdr:cNvPicPr/>
      </xdr:nvPicPr>
      <xdr:blipFill>
        <a:blip xmlns:r="http://schemas.openxmlformats.org/officeDocument/2006/relationships" r:embed="rId1" cstate="print"/>
        <a:stretch>
          <a:fillRect/>
        </a:stretch>
      </xdr:blipFill>
      <xdr:spPr>
        <a:xfrm>
          <a:off x="2052637" y="0"/>
          <a:ext cx="864396" cy="790576"/>
        </a:xfrm>
        <a:prstGeom prst="rect">
          <a:avLst/>
        </a:prstGeom>
        <a:noFill/>
      </xdr:spPr>
    </xdr:pic>
    <xdr:clientData/>
  </xdr:twoCellAnchor>
  <xdr:oneCellAnchor>
    <xdr:from>
      <xdr:col>28</xdr:col>
      <xdr:colOff>26842</xdr:colOff>
      <xdr:row>117</xdr:row>
      <xdr:rowOff>0</xdr:rowOff>
    </xdr:from>
    <xdr:ext cx="1388110" cy="12700"/>
    <xdr:sp macro="" textlink="">
      <xdr:nvSpPr>
        <xdr:cNvPr id="4" name="Shape 2">
          <a:extLst>
            <a:ext uri="{FF2B5EF4-FFF2-40B4-BE49-F238E27FC236}">
              <a16:creationId xmlns:a16="http://schemas.microsoft.com/office/drawing/2014/main" id="{3A4229AA-EDEC-465F-9871-D51FEC1248AE}"/>
            </a:ext>
          </a:extLst>
        </xdr:cNvPr>
        <xdr:cNvSpPr/>
      </xdr:nvSpPr>
      <xdr:spPr>
        <a:xfrm>
          <a:off x="26254882" y="11548026"/>
          <a:ext cx="1388110" cy="12700"/>
        </a:xfrm>
        <a:custGeom>
          <a:avLst/>
          <a:gdLst/>
          <a:ahLst/>
          <a:cxnLst/>
          <a:rect l="0" t="0" r="0" b="0"/>
          <a:pathLst>
            <a:path w="1388110" h="12700">
              <a:moveTo>
                <a:pt x="1388110" y="0"/>
              </a:moveTo>
              <a:lnTo>
                <a:pt x="0" y="0"/>
              </a:lnTo>
              <a:lnTo>
                <a:pt x="0" y="12357"/>
              </a:lnTo>
              <a:lnTo>
                <a:pt x="1388110" y="12357"/>
              </a:lnTo>
              <a:lnTo>
                <a:pt x="1388110" y="0"/>
              </a:lnTo>
              <a:close/>
            </a:path>
          </a:pathLst>
        </a:custGeom>
        <a:solidFill>
          <a:srgbClr val="0462C1">
            <a:alpha val="50000"/>
          </a:srgbClr>
        </a:solidFill>
      </xdr:spPr>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9</xdr:col>
      <xdr:colOff>0</xdr:colOff>
      <xdr:row>1</xdr:row>
      <xdr:rowOff>114300</xdr:rowOff>
    </xdr:from>
    <xdr:to>
      <xdr:col>17</xdr:col>
      <xdr:colOff>19050</xdr:colOff>
      <xdr:row>5</xdr:row>
      <xdr:rowOff>476250</xdr:rowOff>
    </xdr:to>
    <xdr:pic>
      <xdr:nvPicPr>
        <xdr:cNvPr id="2" name="Imagen 1">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a:stretch>
          <a:fillRect/>
        </a:stretch>
      </xdr:blipFill>
      <xdr:spPr>
        <a:xfrm>
          <a:off x="12515850" y="314325"/>
          <a:ext cx="6115050" cy="3619500"/>
        </a:xfrm>
        <a:prstGeom prst="rect">
          <a:avLst/>
        </a:prstGeom>
      </xdr:spPr>
    </xdr:pic>
    <xdr:clientData/>
  </xdr:twoCellAnchor>
  <xdr:twoCellAnchor editAs="oneCell">
    <xdr:from>
      <xdr:col>18</xdr:col>
      <xdr:colOff>0</xdr:colOff>
      <xdr:row>1</xdr:row>
      <xdr:rowOff>190500</xdr:rowOff>
    </xdr:from>
    <xdr:to>
      <xdr:col>25</xdr:col>
      <xdr:colOff>752475</xdr:colOff>
      <xdr:row>5</xdr:row>
      <xdr:rowOff>361950</xdr:rowOff>
    </xdr:to>
    <xdr:pic>
      <xdr:nvPicPr>
        <xdr:cNvPr id="3" name="Imagen 2">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a:stretch>
          <a:fillRect/>
        </a:stretch>
      </xdr:blipFill>
      <xdr:spPr>
        <a:xfrm>
          <a:off x="19373850" y="390525"/>
          <a:ext cx="6086475" cy="3429000"/>
        </a:xfrm>
        <a:prstGeom prst="rect">
          <a:avLst/>
        </a:prstGeom>
      </xdr:spPr>
    </xdr:pic>
    <xdr:clientData/>
  </xdr:twoCellAnchor>
  <xdr:twoCellAnchor editAs="oneCell">
    <xdr:from>
      <xdr:col>27</xdr:col>
      <xdr:colOff>0</xdr:colOff>
      <xdr:row>2</xdr:row>
      <xdr:rowOff>0</xdr:rowOff>
    </xdr:from>
    <xdr:to>
      <xdr:col>31</xdr:col>
      <xdr:colOff>481965</xdr:colOff>
      <xdr:row>4</xdr:row>
      <xdr:rowOff>1235710</xdr:rowOff>
    </xdr:to>
    <xdr:pic>
      <xdr:nvPicPr>
        <xdr:cNvPr id="4" name="Imagen 3">
          <a:extLst>
            <a:ext uri="{FF2B5EF4-FFF2-40B4-BE49-F238E27FC236}">
              <a16:creationId xmlns:a16="http://schemas.microsoft.com/office/drawing/2014/main" id="{00000000-0008-0000-0100-000004000000}"/>
            </a:ext>
          </a:extLst>
        </xdr:cNvPr>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26231850" y="409575"/>
          <a:ext cx="3529965" cy="2473960"/>
        </a:xfrm>
        <a:prstGeom prst="rect">
          <a:avLst/>
        </a:prstGeom>
      </xdr:spPr>
    </xdr:pic>
    <xdr:clientData/>
  </xdr:twoCellAnchor>
  <xdr:twoCellAnchor editAs="oneCell">
    <xdr:from>
      <xdr:col>18</xdr:col>
      <xdr:colOff>132522</xdr:colOff>
      <xdr:row>5</xdr:row>
      <xdr:rowOff>457716</xdr:rowOff>
    </xdr:from>
    <xdr:to>
      <xdr:col>25</xdr:col>
      <xdr:colOff>745435</xdr:colOff>
      <xdr:row>9</xdr:row>
      <xdr:rowOff>717624</xdr:rowOff>
    </xdr:to>
    <xdr:pic>
      <xdr:nvPicPr>
        <xdr:cNvPr id="5" name="Imagen 4">
          <a:extLst>
            <a:ext uri="{FF2B5EF4-FFF2-40B4-BE49-F238E27FC236}">
              <a16:creationId xmlns:a16="http://schemas.microsoft.com/office/drawing/2014/main" id="{E6D874B9-5CFA-4AA6-872F-55E1BC22DD1E}"/>
            </a:ext>
          </a:extLst>
        </xdr:cNvPr>
        <xdr:cNvPicPr>
          <a:picLocks noChangeAspect="1"/>
        </xdr:cNvPicPr>
      </xdr:nvPicPr>
      <xdr:blipFill>
        <a:blip xmlns:r="http://schemas.openxmlformats.org/officeDocument/2006/relationships" r:embed="rId4"/>
        <a:stretch>
          <a:fillRect/>
        </a:stretch>
      </xdr:blipFill>
      <xdr:spPr>
        <a:xfrm>
          <a:off x="20217848" y="3671368"/>
          <a:ext cx="6178826" cy="327477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Riesgos%20para%20revisi&#243;n/saf%20financiera.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Riesgos%20para%20revisi&#243;n/gestion%20del%20conocimiento%20procesos.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Riesgos%20para%20revisi&#243;n/gestion%20de%20TI%20procesos.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Riesgos%20para%20revisi&#243;n/comunicaciones%20procesos.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Users\DELL\Downloads\GMC-F-05%20Mapa%20de%20gesti&#243;n%20de%20riesgos%20por%20proceso%20EI.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Users\Usuario1\OneDrive\Documentos\Documents\Idartes%20contrato\Riesgos%20Idartes\Riesgos%20III%20cuatrimestre%20gesti&#243;n\CDI-MR-01%20MAPA%20DE%20RIESGOS%20GESTION%20POR%20PROCESO_OCDI%20202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Riesgos%20para%20revisi&#243;n/produccion%20procesos.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DELL\Downloads\GIEC-MR-01%20MAPA%20DE%20RIESGOS%20GESTI&#211;N%20POR%20PROCESOS%20SEC%20(1).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DELL\Downloads\SFA-MAPA%20DE%20RIESGOS%20GESTION%20POR%20PROCESO2022ok.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DELL\Downloads\TERRITORIAL-MAPA%20DE%20RIESGOS%20GESTION%20POR%20PROCESO2022_%20(1).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Riesgos%20para%20revisi&#243;n/SAF-Talento%20Humano.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Riesgos%20para%20revisi&#243;n/MR%20_SAF-GDO%2030_08_2022%20Documental.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Riesgos%20para%20revisi&#243;n/OAJ-%20Procesos.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Riesgos%20para%20revisi&#243;n/direccionamiento%20estrategico%20proce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z admin Riesgo"/>
      <sheetName val="Mapa calor-Tablas de referencia"/>
      <sheetName val="Tablas"/>
    </sheetNames>
    <sheetDataSet>
      <sheetData sheetId="0"/>
      <sheetData sheetId="1"/>
      <sheetData sheetId="2">
        <row r="15">
          <cell r="A15" t="str">
            <v>La actividad que conlleva el riesgo se ejecuta como máximos 2 veces por año</v>
          </cell>
          <cell r="B15">
            <v>0.2</v>
          </cell>
          <cell r="C15" t="str">
            <v>Muy Baja</v>
          </cell>
        </row>
        <row r="16">
          <cell r="A16" t="str">
            <v>La actividad que conlleva el riesgo se ejecuta de 3 a 24 veces por año</v>
          </cell>
          <cell r="B16">
            <v>0.4</v>
          </cell>
          <cell r="C16" t="str">
            <v>Baja</v>
          </cell>
        </row>
        <row r="17">
          <cell r="A17" t="str">
            <v>La actividad que conlleva el riesgo se ejecuta de 24 a 500 veces por año</v>
          </cell>
          <cell r="B17">
            <v>0.6</v>
          </cell>
          <cell r="C17" t="str">
            <v>Media</v>
          </cell>
        </row>
        <row r="18">
          <cell r="A18" t="str">
            <v>La actividad que conlleva el riesgo se ejecuta mínimo 500 veces al año y máximo 5000 vecespor año</v>
          </cell>
          <cell r="B18">
            <v>0.8</v>
          </cell>
          <cell r="C18" t="str">
            <v>A l t a</v>
          </cell>
        </row>
        <row r="19">
          <cell r="A19" t="str">
            <v>La actividad que conlleva el riesgo se ejecuta más de 5000 veces por año</v>
          </cell>
          <cell r="B19">
            <v>1</v>
          </cell>
          <cell r="C19" t="str">
            <v>Muy Alta</v>
          </cell>
        </row>
        <row r="23">
          <cell r="A23" t="str">
            <v>Afectación menor a 30 SMLMV</v>
          </cell>
          <cell r="B23">
            <v>0.2</v>
          </cell>
          <cell r="C23" t="str">
            <v>Leve</v>
          </cell>
        </row>
        <row r="24">
          <cell r="A24" t="str">
            <v>Entre 30 y 150 SMLMV</v>
          </cell>
          <cell r="B24">
            <v>0.4</v>
          </cell>
          <cell r="C24" t="str">
            <v>Menor</v>
          </cell>
        </row>
        <row r="25">
          <cell r="A25" t="str">
            <v>Entre 150 y 300 SMLMV</v>
          </cell>
          <cell r="B25">
            <v>0.6</v>
          </cell>
          <cell r="C25" t="str">
            <v>Moderado</v>
          </cell>
        </row>
        <row r="26">
          <cell r="A26" t="str">
            <v>Entre 300 y 1500 SMLMV</v>
          </cell>
          <cell r="B26">
            <v>0.8</v>
          </cell>
          <cell r="C26" t="str">
            <v>Mayor</v>
          </cell>
        </row>
        <row r="27">
          <cell r="A27" t="str">
            <v>Mayor a 1500 SMLMV</v>
          </cell>
          <cell r="B27">
            <v>1</v>
          </cell>
          <cell r="C27" t="str">
            <v>Catastrófico</v>
          </cell>
        </row>
        <row r="28">
          <cell r="A28" t="str">
            <v>El riesgo afecta la imagen de algún área de la organización.</v>
          </cell>
          <cell r="B28">
            <v>0.2</v>
          </cell>
          <cell r="C28" t="str">
            <v>Leve</v>
          </cell>
        </row>
        <row r="29">
          <cell r="A29" t="str">
            <v>El riesgo afecta la imagen de la entidad internamente, de conocimiento general nivel interno, de junta directiva y accionistas y/o de proveedores.</v>
          </cell>
          <cell r="B29">
            <v>0.4</v>
          </cell>
          <cell r="C29" t="str">
            <v>Menor</v>
          </cell>
        </row>
        <row r="30">
          <cell r="A30" t="str">
            <v>El riesgo afecta la imagen de la entidad con algunos usuarios de relevancia frente al logro de los objetivos</v>
          </cell>
          <cell r="B30">
            <v>0.6</v>
          </cell>
          <cell r="C30" t="str">
            <v>Moderado</v>
          </cell>
        </row>
        <row r="31">
          <cell r="A31" t="str">
            <v>El riesgo afecta la imagen de la entidad con efecto publicitario sostenido a nivel de sector administrativo, nivel departamental o municipal.</v>
          </cell>
          <cell r="B31">
            <v>0.8</v>
          </cell>
          <cell r="C31" t="str">
            <v>Mayor</v>
          </cell>
        </row>
        <row r="32">
          <cell r="A32" t="str">
            <v>El riesgo afecta la imagen de la entidad a nivel nacional, con efecto publicitario sostenido a nivel país</v>
          </cell>
          <cell r="B32">
            <v>1</v>
          </cell>
          <cell r="C32" t="str">
            <v>Catastrófico</v>
          </cell>
        </row>
        <row r="34">
          <cell r="C34" t="str">
            <v>Muy BajaLeve</v>
          </cell>
          <cell r="D34" t="str">
            <v>Bajo</v>
          </cell>
        </row>
        <row r="35">
          <cell r="C35" t="str">
            <v>BajaLeve</v>
          </cell>
          <cell r="D35" t="str">
            <v>Bajo</v>
          </cell>
        </row>
        <row r="36">
          <cell r="C36" t="str">
            <v>MediaLeve</v>
          </cell>
          <cell r="D36" t="str">
            <v>Moderado</v>
          </cell>
        </row>
        <row r="37">
          <cell r="C37" t="str">
            <v>A l t aLeve</v>
          </cell>
          <cell r="D37" t="str">
            <v>Moderado</v>
          </cell>
        </row>
        <row r="38">
          <cell r="C38" t="str">
            <v>Muy AltaLeve</v>
          </cell>
          <cell r="D38" t="str">
            <v>Alto</v>
          </cell>
        </row>
        <row r="39">
          <cell r="C39" t="str">
            <v>Muy BajaMenor</v>
          </cell>
          <cell r="D39" t="str">
            <v>Bajo</v>
          </cell>
        </row>
        <row r="40">
          <cell r="C40" t="str">
            <v>BajaMenor</v>
          </cell>
          <cell r="D40" t="str">
            <v>Moderado</v>
          </cell>
        </row>
        <row r="41">
          <cell r="C41" t="str">
            <v>MediaMenor</v>
          </cell>
          <cell r="D41" t="str">
            <v>Moderado</v>
          </cell>
        </row>
        <row r="42">
          <cell r="C42" t="str">
            <v>A l t aMenor</v>
          </cell>
          <cell r="D42" t="str">
            <v>Moderado</v>
          </cell>
        </row>
        <row r="43">
          <cell r="C43" t="str">
            <v>Muy AltaMenor</v>
          </cell>
          <cell r="D43" t="str">
            <v>Alto</v>
          </cell>
        </row>
        <row r="44">
          <cell r="C44" t="str">
            <v>Muy BajaModerado</v>
          </cell>
          <cell r="D44" t="str">
            <v>Moderado</v>
          </cell>
        </row>
        <row r="45">
          <cell r="C45" t="str">
            <v>BajaModerado</v>
          </cell>
          <cell r="D45" t="str">
            <v>Moderado</v>
          </cell>
        </row>
        <row r="46">
          <cell r="C46" t="str">
            <v>MediaModerado</v>
          </cell>
          <cell r="D46" t="str">
            <v>Moderado</v>
          </cell>
        </row>
        <row r="47">
          <cell r="C47" t="str">
            <v>A l t aModerado</v>
          </cell>
          <cell r="D47" t="str">
            <v>Alto</v>
          </cell>
        </row>
        <row r="48">
          <cell r="C48" t="str">
            <v>Muy AltaModerado</v>
          </cell>
          <cell r="D48" t="str">
            <v>Alto</v>
          </cell>
        </row>
        <row r="49">
          <cell r="C49" t="str">
            <v>Muy BajaMayor</v>
          </cell>
          <cell r="D49" t="str">
            <v>Alto</v>
          </cell>
        </row>
        <row r="50">
          <cell r="C50" t="str">
            <v>BajaMayor</v>
          </cell>
          <cell r="D50" t="str">
            <v>Alto</v>
          </cell>
        </row>
        <row r="51">
          <cell r="C51" t="str">
            <v>MediaMayor</v>
          </cell>
          <cell r="D51" t="str">
            <v>Alto</v>
          </cell>
        </row>
        <row r="52">
          <cell r="C52" t="str">
            <v>A l t aMayor</v>
          </cell>
          <cell r="D52" t="str">
            <v>Alto</v>
          </cell>
        </row>
        <row r="53">
          <cell r="C53" t="str">
            <v>Muy AltaMayor</v>
          </cell>
          <cell r="D53" t="str">
            <v>Alto</v>
          </cell>
        </row>
        <row r="54">
          <cell r="C54" t="str">
            <v>Muy BajaCatastrófico</v>
          </cell>
          <cell r="D54" t="str">
            <v>Extremo</v>
          </cell>
        </row>
        <row r="55">
          <cell r="C55" t="str">
            <v>BajaCatastrófico</v>
          </cell>
          <cell r="D55" t="str">
            <v>Extremo</v>
          </cell>
        </row>
        <row r="56">
          <cell r="C56" t="str">
            <v>MediaCatastrófico</v>
          </cell>
          <cell r="D56" t="str">
            <v>Extremo</v>
          </cell>
        </row>
        <row r="57">
          <cell r="C57" t="str">
            <v>A l t aCatastrófico</v>
          </cell>
          <cell r="D57" t="str">
            <v>Extremo</v>
          </cell>
        </row>
        <row r="58">
          <cell r="C58" t="str">
            <v>Muy AltaCatastrófico</v>
          </cell>
          <cell r="D58" t="str">
            <v>Extremo</v>
          </cell>
        </row>
        <row r="75">
          <cell r="C75" t="str">
            <v>CorrectivoAutomático</v>
          </cell>
          <cell r="D75">
            <v>0.35</v>
          </cell>
        </row>
        <row r="76">
          <cell r="C76" t="str">
            <v>PreventivoManual</v>
          </cell>
          <cell r="D76">
            <v>0.4</v>
          </cell>
        </row>
        <row r="77">
          <cell r="C77" t="str">
            <v>DetectivoManual</v>
          </cell>
          <cell r="D77">
            <v>0.3</v>
          </cell>
        </row>
        <row r="78">
          <cell r="C78" t="str">
            <v>CorrectivoManual</v>
          </cell>
          <cell r="D78">
            <v>0.25</v>
          </cell>
        </row>
        <row r="104">
          <cell r="A104" t="str">
            <v>Muy Baja</v>
          </cell>
          <cell r="B104" t="str">
            <v>No</v>
          </cell>
        </row>
        <row r="105">
          <cell r="A105" t="str">
            <v>Bajo</v>
          </cell>
          <cell r="B105" t="str">
            <v>No</v>
          </cell>
        </row>
        <row r="106">
          <cell r="A106" t="str">
            <v>Moderado</v>
          </cell>
          <cell r="B106" t="str">
            <v>Si</v>
          </cell>
        </row>
        <row r="107">
          <cell r="A107" t="str">
            <v>Alto</v>
          </cell>
          <cell r="B107" t="str">
            <v>Si</v>
          </cell>
        </row>
        <row r="108">
          <cell r="A108" t="str">
            <v>Extremo</v>
          </cell>
          <cell r="B108" t="str">
            <v>Si</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z admin Riesgo"/>
      <sheetName val="Mapa calor-Tablas de referencia"/>
      <sheetName val="Tablas"/>
    </sheetNames>
    <sheetDataSet>
      <sheetData sheetId="0"/>
      <sheetData sheetId="1"/>
      <sheetData sheetId="2">
        <row r="15">
          <cell r="A15" t="str">
            <v>La actividad que conlleva el riesgo se ejecuta como máximos 2 veces por año</v>
          </cell>
          <cell r="B15">
            <v>0.2</v>
          </cell>
          <cell r="C15" t="str">
            <v>Muy Baja</v>
          </cell>
        </row>
        <row r="16">
          <cell r="A16" t="str">
            <v>La actividad que conlleva el riesgo se ejecuta de 3 a 24 veces por año</v>
          </cell>
          <cell r="B16">
            <v>0.4</v>
          </cell>
          <cell r="C16" t="str">
            <v>Baja</v>
          </cell>
        </row>
        <row r="17">
          <cell r="A17" t="str">
            <v>La actividad que conlleva el riesgo se ejecuta de 24 a 500 veces por año</v>
          </cell>
          <cell r="B17">
            <v>0.6</v>
          </cell>
          <cell r="C17" t="str">
            <v>Media</v>
          </cell>
        </row>
        <row r="18">
          <cell r="A18" t="str">
            <v>La actividad que conlleva el riesgo se ejecuta mínimo 500 veces al año y máximo 5000 vecespor año</v>
          </cell>
          <cell r="B18">
            <v>0.8</v>
          </cell>
          <cell r="C18" t="str">
            <v>A l t a</v>
          </cell>
        </row>
        <row r="19">
          <cell r="A19" t="str">
            <v>La actividad que conlleva el riesgo se ejecuta más de 5000 veces por año</v>
          </cell>
          <cell r="B19">
            <v>1</v>
          </cell>
          <cell r="C19" t="str">
            <v>Muy Alta</v>
          </cell>
        </row>
        <row r="23">
          <cell r="A23" t="str">
            <v>Afectación menor a 30 SMLMV</v>
          </cell>
          <cell r="B23">
            <v>0.2</v>
          </cell>
          <cell r="C23" t="str">
            <v>Leve</v>
          </cell>
        </row>
        <row r="24">
          <cell r="A24" t="str">
            <v>Entre 30 y 150 SMLMV</v>
          </cell>
          <cell r="B24">
            <v>0.4</v>
          </cell>
          <cell r="C24" t="str">
            <v>Menor</v>
          </cell>
        </row>
        <row r="25">
          <cell r="A25" t="str">
            <v>Entre 150 y 300 SMLMV</v>
          </cell>
          <cell r="B25">
            <v>0.6</v>
          </cell>
          <cell r="C25" t="str">
            <v>Moderado</v>
          </cell>
        </row>
        <row r="26">
          <cell r="A26" t="str">
            <v>Entre 300 y 1500 SMLMV</v>
          </cell>
          <cell r="B26">
            <v>0.8</v>
          </cell>
          <cell r="C26" t="str">
            <v>Mayor</v>
          </cell>
        </row>
        <row r="27">
          <cell r="A27" t="str">
            <v>Mayor a 1500 SMLMV</v>
          </cell>
          <cell r="B27">
            <v>1</v>
          </cell>
          <cell r="C27" t="str">
            <v>Catastrófico</v>
          </cell>
        </row>
        <row r="28">
          <cell r="A28" t="str">
            <v>El riesgo afecta la imagen de algún área de la organización.</v>
          </cell>
          <cell r="B28">
            <v>0.2</v>
          </cell>
          <cell r="C28" t="str">
            <v>Leve</v>
          </cell>
        </row>
        <row r="29">
          <cell r="A29" t="str">
            <v>El riesgo afecta la imagen de la entidad internamente, de conocimiento general nivel interno, de junta directiva y accionistas y/o de proveedores.</v>
          </cell>
          <cell r="B29">
            <v>0.4</v>
          </cell>
          <cell r="C29" t="str">
            <v>Menor</v>
          </cell>
        </row>
        <row r="30">
          <cell r="A30" t="str">
            <v>El riesgo afecta la imagen de la entidad con algunos usuarios de relevancia frente al logro de los objetivos</v>
          </cell>
          <cell r="B30">
            <v>0.6</v>
          </cell>
          <cell r="C30" t="str">
            <v>Moderado</v>
          </cell>
        </row>
        <row r="31">
          <cell r="A31" t="str">
            <v>El riesgo afecta la imagen de la entidad con efecto publicitario sostenido a nivel de sector administrativo, nivel departamental o municipal.</v>
          </cell>
          <cell r="B31">
            <v>0.8</v>
          </cell>
          <cell r="C31" t="str">
            <v>Mayor</v>
          </cell>
        </row>
        <row r="32">
          <cell r="A32" t="str">
            <v>El riesgo afecta la imagen de la entidad a nivel nacional, con efecto publicitario sostenido a nivel país</v>
          </cell>
          <cell r="B32">
            <v>1</v>
          </cell>
          <cell r="C32" t="str">
            <v>Catastrófico</v>
          </cell>
        </row>
        <row r="34">
          <cell r="C34" t="str">
            <v>Muy BajaLeve</v>
          </cell>
          <cell r="D34" t="str">
            <v>Bajo</v>
          </cell>
        </row>
        <row r="35">
          <cell r="C35" t="str">
            <v>BajaLeve</v>
          </cell>
          <cell r="D35" t="str">
            <v>Bajo</v>
          </cell>
        </row>
        <row r="36">
          <cell r="C36" t="str">
            <v>MediaLeve</v>
          </cell>
          <cell r="D36" t="str">
            <v>Moderado</v>
          </cell>
        </row>
        <row r="37">
          <cell r="C37" t="str">
            <v>A l t aLeve</v>
          </cell>
          <cell r="D37" t="str">
            <v>Moderado</v>
          </cell>
        </row>
        <row r="38">
          <cell r="C38" t="str">
            <v>Muy AltaLeve</v>
          </cell>
          <cell r="D38" t="str">
            <v>Alto</v>
          </cell>
        </row>
        <row r="39">
          <cell r="C39" t="str">
            <v>Muy BajaMenor</v>
          </cell>
          <cell r="D39" t="str">
            <v>Bajo</v>
          </cell>
        </row>
        <row r="40">
          <cell r="C40" t="str">
            <v>BajaMenor</v>
          </cell>
          <cell r="D40" t="str">
            <v>Moderado</v>
          </cell>
        </row>
        <row r="41">
          <cell r="C41" t="str">
            <v>MediaMenor</v>
          </cell>
          <cell r="D41" t="str">
            <v>Moderado</v>
          </cell>
        </row>
        <row r="42">
          <cell r="C42" t="str">
            <v>A l t aMenor</v>
          </cell>
          <cell r="D42" t="str">
            <v>Moderado</v>
          </cell>
        </row>
        <row r="43">
          <cell r="C43" t="str">
            <v>Muy AltaMenor</v>
          </cell>
          <cell r="D43" t="str">
            <v>Alto</v>
          </cell>
        </row>
        <row r="44">
          <cell r="C44" t="str">
            <v>Muy BajaModerado</v>
          </cell>
          <cell r="D44" t="str">
            <v>Moderado</v>
          </cell>
        </row>
        <row r="45">
          <cell r="C45" t="str">
            <v>BajaModerado</v>
          </cell>
          <cell r="D45" t="str">
            <v>Moderado</v>
          </cell>
        </row>
        <row r="46">
          <cell r="C46" t="str">
            <v>MediaModerado</v>
          </cell>
          <cell r="D46" t="str">
            <v>Moderado</v>
          </cell>
        </row>
        <row r="47">
          <cell r="C47" t="str">
            <v>A l t aModerado</v>
          </cell>
          <cell r="D47" t="str">
            <v>Alto</v>
          </cell>
        </row>
        <row r="48">
          <cell r="C48" t="str">
            <v>Muy AltaModerado</v>
          </cell>
          <cell r="D48" t="str">
            <v>Alto</v>
          </cell>
        </row>
        <row r="49">
          <cell r="C49" t="str">
            <v>Muy BajaMayor</v>
          </cell>
          <cell r="D49" t="str">
            <v>Alto</v>
          </cell>
        </row>
        <row r="50">
          <cell r="C50" t="str">
            <v>BajaMayor</v>
          </cell>
          <cell r="D50" t="str">
            <v>Alto</v>
          </cell>
        </row>
        <row r="51">
          <cell r="C51" t="str">
            <v>MediaMayor</v>
          </cell>
          <cell r="D51" t="str">
            <v>Alto</v>
          </cell>
        </row>
        <row r="52">
          <cell r="C52" t="str">
            <v>A l t aMayor</v>
          </cell>
          <cell r="D52" t="str">
            <v>Alto</v>
          </cell>
        </row>
        <row r="53">
          <cell r="C53" t="str">
            <v>Muy AltaMayor</v>
          </cell>
          <cell r="D53" t="str">
            <v>Alto</v>
          </cell>
        </row>
        <row r="54">
          <cell r="C54" t="str">
            <v>Muy BajaCatastrófico</v>
          </cell>
          <cell r="D54" t="str">
            <v>Extremo</v>
          </cell>
        </row>
        <row r="55">
          <cell r="C55" t="str">
            <v>BajaCatastrófico</v>
          </cell>
          <cell r="D55" t="str">
            <v>Extremo</v>
          </cell>
        </row>
        <row r="56">
          <cell r="C56" t="str">
            <v>MediaCatastrófico</v>
          </cell>
          <cell r="D56" t="str">
            <v>Extremo</v>
          </cell>
        </row>
        <row r="57">
          <cell r="C57" t="str">
            <v>A l t aCatastrófico</v>
          </cell>
          <cell r="D57" t="str">
            <v>Extremo</v>
          </cell>
        </row>
        <row r="58">
          <cell r="C58" t="str">
            <v>Muy AltaCatastrófico</v>
          </cell>
          <cell r="D58" t="str">
            <v>Extremo</v>
          </cell>
        </row>
        <row r="104">
          <cell r="A104" t="str">
            <v>Muy Baja</v>
          </cell>
          <cell r="B104" t="str">
            <v>No</v>
          </cell>
        </row>
        <row r="105">
          <cell r="A105" t="str">
            <v>Bajo</v>
          </cell>
          <cell r="B105" t="str">
            <v>No</v>
          </cell>
        </row>
        <row r="106">
          <cell r="A106" t="str">
            <v>Moderado</v>
          </cell>
          <cell r="B106" t="str">
            <v>Si</v>
          </cell>
        </row>
        <row r="107">
          <cell r="A107" t="str">
            <v>Alto</v>
          </cell>
          <cell r="B107" t="str">
            <v>Si</v>
          </cell>
        </row>
        <row r="108">
          <cell r="A108" t="str">
            <v>Extremo</v>
          </cell>
          <cell r="B108" t="str">
            <v>Si</v>
          </cell>
        </row>
      </sheetData>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z admin Riesgo"/>
      <sheetName val="Mapa calor-Tablas de referencia"/>
      <sheetName val="Tablas"/>
    </sheetNames>
    <sheetDataSet>
      <sheetData sheetId="0"/>
      <sheetData sheetId="1"/>
      <sheetData sheetId="2">
        <row r="15">
          <cell r="A15" t="str">
            <v>La actividad que conlleva el riesgo se ejecuta como máximos 2 veces por año</v>
          </cell>
          <cell r="B15">
            <v>0.2</v>
          </cell>
          <cell r="C15" t="str">
            <v>Muy Baja</v>
          </cell>
        </row>
        <row r="16">
          <cell r="A16" t="str">
            <v>La actividad que conlleva el riesgo se ejecuta de 3 a 24 veces por año</v>
          </cell>
          <cell r="B16">
            <v>0.4</v>
          </cell>
          <cell r="C16" t="str">
            <v>Baja</v>
          </cell>
        </row>
        <row r="17">
          <cell r="A17" t="str">
            <v>La actividad que conlleva el riesgo se ejecuta de 24 a 500 veces por año</v>
          </cell>
          <cell r="B17">
            <v>0.6</v>
          </cell>
          <cell r="C17" t="str">
            <v>Media</v>
          </cell>
        </row>
        <row r="18">
          <cell r="A18" t="str">
            <v>La actividad que conlleva el riesgo se ejecuta mínimo 500 veces al año y máximo 5000 vecespor año</v>
          </cell>
          <cell r="B18">
            <v>0.8</v>
          </cell>
          <cell r="C18" t="str">
            <v>A l t a</v>
          </cell>
        </row>
        <row r="19">
          <cell r="A19" t="str">
            <v>La actividad que conlleva el riesgo se ejecuta más de 5000 veces por año</v>
          </cell>
          <cell r="B19">
            <v>1</v>
          </cell>
          <cell r="C19" t="str">
            <v>Muy Alta</v>
          </cell>
        </row>
        <row r="23">
          <cell r="A23" t="str">
            <v>Afectación menor a 30 SMLMV</v>
          </cell>
          <cell r="B23">
            <v>0.2</v>
          </cell>
          <cell r="C23" t="str">
            <v>Leve</v>
          </cell>
        </row>
        <row r="24">
          <cell r="A24" t="str">
            <v>Entre 30 y 150 SMLMV</v>
          </cell>
          <cell r="B24">
            <v>0.4</v>
          </cell>
          <cell r="C24" t="str">
            <v>Menor</v>
          </cell>
        </row>
        <row r="25">
          <cell r="A25" t="str">
            <v>Entre 150 y 300 SMLMV</v>
          </cell>
          <cell r="B25">
            <v>0.6</v>
          </cell>
          <cell r="C25" t="str">
            <v>Moderado</v>
          </cell>
        </row>
        <row r="26">
          <cell r="A26" t="str">
            <v>Entre 300 y 1500 SMLMV</v>
          </cell>
          <cell r="B26">
            <v>0.8</v>
          </cell>
          <cell r="C26" t="str">
            <v>Mayor</v>
          </cell>
        </row>
        <row r="27">
          <cell r="A27" t="str">
            <v>Mayor a 1500 SMLMV</v>
          </cell>
          <cell r="B27">
            <v>1</v>
          </cell>
          <cell r="C27" t="str">
            <v>Catastrófico</v>
          </cell>
        </row>
        <row r="28">
          <cell r="A28" t="str">
            <v>El riesgo afecta la imagen de algún área de la organización.</v>
          </cell>
          <cell r="B28">
            <v>0.2</v>
          </cell>
          <cell r="C28" t="str">
            <v>Leve</v>
          </cell>
        </row>
        <row r="29">
          <cell r="A29" t="str">
            <v>El riesgo afecta la imagen de la entidad internamente, de conocimiento general nivel interno, de junta directiva y accionistas y/o de proveedores.</v>
          </cell>
          <cell r="B29">
            <v>0.4</v>
          </cell>
          <cell r="C29" t="str">
            <v>Menor</v>
          </cell>
        </row>
        <row r="30">
          <cell r="A30" t="str">
            <v>El riesgo afecta la imagen de la entidad con algunos usuarios de relevancia frente al logro de los objetivos</v>
          </cell>
          <cell r="B30">
            <v>0.6</v>
          </cell>
          <cell r="C30" t="str">
            <v>Moderado</v>
          </cell>
        </row>
        <row r="31">
          <cell r="A31" t="str">
            <v>El riesgo afecta la imagen de la entidad con efecto publicitario sostenido a nivel de sector administrativo, nivel departamental o municipal.</v>
          </cell>
          <cell r="B31">
            <v>0.8</v>
          </cell>
          <cell r="C31" t="str">
            <v>Mayor</v>
          </cell>
        </row>
        <row r="32">
          <cell r="A32" t="str">
            <v>El riesgo afecta la imagen de la entidad a nivel nacional, con efecto publicitario sostenido a nivel país</v>
          </cell>
          <cell r="B32">
            <v>1</v>
          </cell>
          <cell r="C32" t="str">
            <v>Catastrófico</v>
          </cell>
        </row>
        <row r="34">
          <cell r="C34" t="str">
            <v>Muy BajaLeve</v>
          </cell>
          <cell r="D34" t="str">
            <v>Bajo</v>
          </cell>
        </row>
        <row r="35">
          <cell r="C35" t="str">
            <v>BajaLeve</v>
          </cell>
          <cell r="D35" t="str">
            <v>Bajo</v>
          </cell>
        </row>
        <row r="36">
          <cell r="C36" t="str">
            <v>MediaLeve</v>
          </cell>
          <cell r="D36" t="str">
            <v>Moderado</v>
          </cell>
        </row>
        <row r="37">
          <cell r="C37" t="str">
            <v>A l t aLeve</v>
          </cell>
          <cell r="D37" t="str">
            <v>Moderado</v>
          </cell>
        </row>
        <row r="38">
          <cell r="C38" t="str">
            <v>Muy AltaLeve</v>
          </cell>
          <cell r="D38" t="str">
            <v>Alto</v>
          </cell>
        </row>
        <row r="39">
          <cell r="C39" t="str">
            <v>Muy BajaMenor</v>
          </cell>
          <cell r="D39" t="str">
            <v>Bajo</v>
          </cell>
        </row>
        <row r="40">
          <cell r="C40" t="str">
            <v>BajaMenor</v>
          </cell>
          <cell r="D40" t="str">
            <v>Moderado</v>
          </cell>
        </row>
        <row r="41">
          <cell r="C41" t="str">
            <v>MediaMenor</v>
          </cell>
          <cell r="D41" t="str">
            <v>Moderado</v>
          </cell>
        </row>
        <row r="42">
          <cell r="C42" t="str">
            <v>A l t aMenor</v>
          </cell>
          <cell r="D42" t="str">
            <v>Moderado</v>
          </cell>
        </row>
        <row r="43">
          <cell r="C43" t="str">
            <v>Muy AltaMenor</v>
          </cell>
          <cell r="D43" t="str">
            <v>Alto</v>
          </cell>
        </row>
        <row r="44">
          <cell r="C44" t="str">
            <v>Muy BajaModerado</v>
          </cell>
          <cell r="D44" t="str">
            <v>Moderado</v>
          </cell>
        </row>
        <row r="45">
          <cell r="C45" t="str">
            <v>BajaModerado</v>
          </cell>
          <cell r="D45" t="str">
            <v>Moderado</v>
          </cell>
        </row>
        <row r="46">
          <cell r="C46" t="str">
            <v>MediaModerado</v>
          </cell>
          <cell r="D46" t="str">
            <v>Moderado</v>
          </cell>
        </row>
        <row r="47">
          <cell r="C47" t="str">
            <v>A l t aModerado</v>
          </cell>
          <cell r="D47" t="str">
            <v>Alto</v>
          </cell>
        </row>
        <row r="48">
          <cell r="C48" t="str">
            <v>Muy AltaModerado</v>
          </cell>
          <cell r="D48" t="str">
            <v>Alto</v>
          </cell>
        </row>
        <row r="49">
          <cell r="C49" t="str">
            <v>Muy BajaMayor</v>
          </cell>
          <cell r="D49" t="str">
            <v>Alto</v>
          </cell>
        </row>
        <row r="50">
          <cell r="C50" t="str">
            <v>BajaMayor</v>
          </cell>
          <cell r="D50" t="str">
            <v>Alto</v>
          </cell>
        </row>
        <row r="51">
          <cell r="C51" t="str">
            <v>MediaMayor</v>
          </cell>
          <cell r="D51" t="str">
            <v>Alto</v>
          </cell>
        </row>
        <row r="52">
          <cell r="C52" t="str">
            <v>A l t aMayor</v>
          </cell>
          <cell r="D52" t="str">
            <v>Alto</v>
          </cell>
        </row>
        <row r="53">
          <cell r="C53" t="str">
            <v>Muy AltaMayor</v>
          </cell>
          <cell r="D53" t="str">
            <v>Alto</v>
          </cell>
        </row>
        <row r="54">
          <cell r="C54" t="str">
            <v>Muy BajaCatastrófico</v>
          </cell>
          <cell r="D54" t="str">
            <v>Extremo</v>
          </cell>
        </row>
        <row r="55">
          <cell r="C55" t="str">
            <v>BajaCatastrófico</v>
          </cell>
          <cell r="D55" t="str">
            <v>Extremo</v>
          </cell>
        </row>
        <row r="56">
          <cell r="C56" t="str">
            <v>MediaCatastrófico</v>
          </cell>
          <cell r="D56" t="str">
            <v>Extremo</v>
          </cell>
        </row>
        <row r="57">
          <cell r="C57" t="str">
            <v>A l t aCatastrófico</v>
          </cell>
          <cell r="D57" t="str">
            <v>Extremo</v>
          </cell>
        </row>
        <row r="58">
          <cell r="C58" t="str">
            <v>Muy AltaCatastrófico</v>
          </cell>
          <cell r="D58" t="str">
            <v>Extremo</v>
          </cell>
        </row>
        <row r="104">
          <cell r="A104" t="str">
            <v>Muy Baja</v>
          </cell>
          <cell r="B104" t="str">
            <v>No</v>
          </cell>
        </row>
        <row r="105">
          <cell r="A105" t="str">
            <v>Bajo</v>
          </cell>
          <cell r="B105" t="str">
            <v>No</v>
          </cell>
        </row>
        <row r="106">
          <cell r="A106" t="str">
            <v>Moderado</v>
          </cell>
          <cell r="B106" t="str">
            <v>Si</v>
          </cell>
        </row>
        <row r="107">
          <cell r="A107" t="str">
            <v>Alto</v>
          </cell>
          <cell r="B107" t="str">
            <v>Si</v>
          </cell>
        </row>
        <row r="108">
          <cell r="A108" t="str">
            <v>Extremo</v>
          </cell>
          <cell r="B108" t="str">
            <v>Si</v>
          </cell>
        </row>
      </sheetData>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z admin Riesgo"/>
      <sheetName val="Mapa calor-Tablas de referencia"/>
      <sheetName val="Tablas"/>
    </sheetNames>
    <sheetDataSet>
      <sheetData sheetId="0"/>
      <sheetData sheetId="1"/>
      <sheetData sheetId="2">
        <row r="15">
          <cell r="A15" t="str">
            <v>La actividad que conlleva el riesgo se ejecuta como máximos 2 veces por año</v>
          </cell>
          <cell r="B15">
            <v>0.2</v>
          </cell>
          <cell r="C15" t="str">
            <v>Muy Baja</v>
          </cell>
        </row>
        <row r="16">
          <cell r="A16" t="str">
            <v>La actividad que conlleva el riesgo se ejecuta de 3 a 24 veces por año</v>
          </cell>
          <cell r="B16">
            <v>0.4</v>
          </cell>
          <cell r="C16" t="str">
            <v>Baja</v>
          </cell>
        </row>
        <row r="17">
          <cell r="A17" t="str">
            <v>La actividad que conlleva el riesgo se ejecuta de 24 a 500 veces por año</v>
          </cell>
          <cell r="B17">
            <v>0.6</v>
          </cell>
          <cell r="C17" t="str">
            <v>Media</v>
          </cell>
        </row>
        <row r="18">
          <cell r="A18" t="str">
            <v>La actividad que conlleva el riesgo se ejecuta mínimo 500 veces al año y máximo 5000 vecespor año</v>
          </cell>
          <cell r="B18">
            <v>0.8</v>
          </cell>
          <cell r="C18" t="str">
            <v>A l t a</v>
          </cell>
        </row>
        <row r="19">
          <cell r="A19" t="str">
            <v>La actividad que conlleva el riesgo se ejecuta más de 5000 veces por año</v>
          </cell>
          <cell r="B19">
            <v>1</v>
          </cell>
          <cell r="C19" t="str">
            <v>Muy Alta</v>
          </cell>
        </row>
        <row r="23">
          <cell r="A23" t="str">
            <v>Afectación menor a 30 SMLMV</v>
          </cell>
          <cell r="B23">
            <v>0.2</v>
          </cell>
          <cell r="C23" t="str">
            <v>Leve</v>
          </cell>
        </row>
        <row r="24">
          <cell r="A24" t="str">
            <v>Entre 30 y 150 SMLMV</v>
          </cell>
          <cell r="B24">
            <v>0.4</v>
          </cell>
          <cell r="C24" t="str">
            <v>Menor</v>
          </cell>
        </row>
        <row r="25">
          <cell r="A25" t="str">
            <v>Entre 150 y 300 SMLMV</v>
          </cell>
          <cell r="B25">
            <v>0.6</v>
          </cell>
          <cell r="C25" t="str">
            <v>Moderado</v>
          </cell>
        </row>
        <row r="26">
          <cell r="A26" t="str">
            <v>Entre 300 y 1500 SMLMV</v>
          </cell>
          <cell r="B26">
            <v>0.8</v>
          </cell>
          <cell r="C26" t="str">
            <v>Mayor</v>
          </cell>
        </row>
        <row r="27">
          <cell r="A27" t="str">
            <v>Mayor a 1500 SMLMV</v>
          </cell>
          <cell r="B27">
            <v>1</v>
          </cell>
          <cell r="C27" t="str">
            <v>Catastrófico</v>
          </cell>
        </row>
        <row r="28">
          <cell r="A28" t="str">
            <v>El riesgo afecta la imagen de algún área de la organización.</v>
          </cell>
          <cell r="B28">
            <v>0.2</v>
          </cell>
          <cell r="C28" t="str">
            <v>Leve</v>
          </cell>
        </row>
        <row r="29">
          <cell r="A29" t="str">
            <v>El riesgo afecta la imagen de la entidad internamente, de conocimiento general nivel interno, de junta directiva y accionistas y/o de proveedores.</v>
          </cell>
          <cell r="B29">
            <v>0.4</v>
          </cell>
          <cell r="C29" t="str">
            <v>Menor</v>
          </cell>
        </row>
        <row r="30">
          <cell r="A30" t="str">
            <v>El riesgo afecta la imagen de la entidad con algunos usuarios de relevancia frente al logro de los objetivos</v>
          </cell>
          <cell r="B30">
            <v>0.6</v>
          </cell>
          <cell r="C30" t="str">
            <v>Moderado</v>
          </cell>
        </row>
        <row r="31">
          <cell r="A31" t="str">
            <v>El riesgo afecta la imagen de la entidad con efecto publicitario sostenido a nivel de sector administrativo, nivel departamental o municipal.</v>
          </cell>
          <cell r="B31">
            <v>0.8</v>
          </cell>
          <cell r="C31" t="str">
            <v>Mayor</v>
          </cell>
        </row>
        <row r="32">
          <cell r="A32" t="str">
            <v>El riesgo afecta la imagen de la entidad a nivel nacional, con efecto publicitario sostenido a nivel país</v>
          </cell>
          <cell r="B32">
            <v>1</v>
          </cell>
          <cell r="C32" t="str">
            <v>Catastrófico</v>
          </cell>
        </row>
        <row r="34">
          <cell r="C34" t="str">
            <v>Muy BajaLeve</v>
          </cell>
          <cell r="D34" t="str">
            <v>Bajo</v>
          </cell>
        </row>
        <row r="35">
          <cell r="C35" t="str">
            <v>BajaLeve</v>
          </cell>
          <cell r="D35" t="str">
            <v>Bajo</v>
          </cell>
        </row>
        <row r="36">
          <cell r="C36" t="str">
            <v>MediaLeve</v>
          </cell>
          <cell r="D36" t="str">
            <v>Moderado</v>
          </cell>
        </row>
        <row r="37">
          <cell r="C37" t="str">
            <v>A l t aLeve</v>
          </cell>
          <cell r="D37" t="str">
            <v>Moderado</v>
          </cell>
        </row>
        <row r="38">
          <cell r="C38" t="str">
            <v>Muy AltaLeve</v>
          </cell>
          <cell r="D38" t="str">
            <v>Alto</v>
          </cell>
        </row>
        <row r="39">
          <cell r="C39" t="str">
            <v>Muy BajaMenor</v>
          </cell>
          <cell r="D39" t="str">
            <v>Bajo</v>
          </cell>
        </row>
        <row r="40">
          <cell r="C40" t="str">
            <v>BajaMenor</v>
          </cell>
          <cell r="D40" t="str">
            <v>Moderado</v>
          </cell>
        </row>
        <row r="41">
          <cell r="C41" t="str">
            <v>MediaMenor</v>
          </cell>
          <cell r="D41" t="str">
            <v>Moderado</v>
          </cell>
        </row>
        <row r="42">
          <cell r="C42" t="str">
            <v>A l t aMenor</v>
          </cell>
          <cell r="D42" t="str">
            <v>Moderado</v>
          </cell>
        </row>
        <row r="43">
          <cell r="C43" t="str">
            <v>Muy AltaMenor</v>
          </cell>
          <cell r="D43" t="str">
            <v>Alto</v>
          </cell>
        </row>
        <row r="44">
          <cell r="C44" t="str">
            <v>Muy BajaModerado</v>
          </cell>
          <cell r="D44" t="str">
            <v>Moderado</v>
          </cell>
        </row>
        <row r="45">
          <cell r="C45" t="str">
            <v>BajaModerado</v>
          </cell>
          <cell r="D45" t="str">
            <v>Moderado</v>
          </cell>
        </row>
        <row r="46">
          <cell r="C46" t="str">
            <v>MediaModerado</v>
          </cell>
          <cell r="D46" t="str">
            <v>Moderado</v>
          </cell>
        </row>
        <row r="47">
          <cell r="C47" t="str">
            <v>A l t aModerado</v>
          </cell>
          <cell r="D47" t="str">
            <v>Alto</v>
          </cell>
        </row>
        <row r="48">
          <cell r="C48" t="str">
            <v>Muy AltaModerado</v>
          </cell>
          <cell r="D48" t="str">
            <v>Alto</v>
          </cell>
        </row>
        <row r="49">
          <cell r="C49" t="str">
            <v>Muy BajaMayor</v>
          </cell>
          <cell r="D49" t="str">
            <v>Alto</v>
          </cell>
        </row>
        <row r="50">
          <cell r="C50" t="str">
            <v>BajaMayor</v>
          </cell>
          <cell r="D50" t="str">
            <v>Alto</v>
          </cell>
        </row>
        <row r="51">
          <cell r="C51" t="str">
            <v>MediaMayor</v>
          </cell>
          <cell r="D51" t="str">
            <v>Alto</v>
          </cell>
        </row>
        <row r="52">
          <cell r="C52" t="str">
            <v>A l t aMayor</v>
          </cell>
          <cell r="D52" t="str">
            <v>Alto</v>
          </cell>
        </row>
        <row r="53">
          <cell r="C53" t="str">
            <v>Muy AltaMayor</v>
          </cell>
          <cell r="D53" t="str">
            <v>Alto</v>
          </cell>
        </row>
        <row r="54">
          <cell r="C54" t="str">
            <v>Muy BajaCatastrófico</v>
          </cell>
          <cell r="D54" t="str">
            <v>Extremo</v>
          </cell>
        </row>
        <row r="55">
          <cell r="C55" t="str">
            <v>BajaCatastrófico</v>
          </cell>
          <cell r="D55" t="str">
            <v>Extremo</v>
          </cell>
        </row>
        <row r="56">
          <cell r="C56" t="str">
            <v>MediaCatastrófico</v>
          </cell>
          <cell r="D56" t="str">
            <v>Extremo</v>
          </cell>
        </row>
        <row r="57">
          <cell r="C57" t="str">
            <v>A l t aCatastrófico</v>
          </cell>
          <cell r="D57" t="str">
            <v>Extremo</v>
          </cell>
        </row>
        <row r="58">
          <cell r="C58" t="str">
            <v>Muy AltaCatastrófico</v>
          </cell>
          <cell r="D58" t="str">
            <v>Extremo</v>
          </cell>
        </row>
        <row r="104">
          <cell r="A104" t="str">
            <v>Muy Baja</v>
          </cell>
          <cell r="B104" t="str">
            <v>No</v>
          </cell>
        </row>
        <row r="105">
          <cell r="A105" t="str">
            <v>Bajo</v>
          </cell>
          <cell r="B105" t="str">
            <v>No</v>
          </cell>
        </row>
        <row r="106">
          <cell r="A106" t="str">
            <v>Moderado</v>
          </cell>
          <cell r="B106" t="str">
            <v>Si</v>
          </cell>
        </row>
        <row r="107">
          <cell r="A107" t="str">
            <v>Alto</v>
          </cell>
          <cell r="B107" t="str">
            <v>Si</v>
          </cell>
        </row>
        <row r="108">
          <cell r="A108" t="str">
            <v>Extremo</v>
          </cell>
          <cell r="B108" t="str">
            <v>Si</v>
          </cell>
        </row>
      </sheetData>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z admin Riesgo"/>
      <sheetName val="Mapa calor-Tablas de referencia"/>
      <sheetName val="Tablas"/>
    </sheetNames>
    <sheetDataSet>
      <sheetData sheetId="0" refreshError="1"/>
      <sheetData sheetId="1" refreshError="1"/>
      <sheetData sheetId="2" refreshError="1">
        <row r="73">
          <cell r="C73" t="str">
            <v>PreventivoAutomático</v>
          </cell>
        </row>
        <row r="104">
          <cell r="A104" t="str">
            <v>Muy Baja</v>
          </cell>
          <cell r="B104" t="str">
            <v>No</v>
          </cell>
        </row>
        <row r="105">
          <cell r="A105" t="str">
            <v>Baja</v>
          </cell>
          <cell r="B105" t="str">
            <v>No</v>
          </cell>
        </row>
        <row r="106">
          <cell r="A106" t="str">
            <v>Media</v>
          </cell>
          <cell r="B106" t="str">
            <v>Si</v>
          </cell>
        </row>
        <row r="107">
          <cell r="A107" t="str">
            <v>A l t a</v>
          </cell>
          <cell r="B107" t="str">
            <v>Si</v>
          </cell>
        </row>
        <row r="108">
          <cell r="A108" t="str">
            <v>Muy Alta</v>
          </cell>
          <cell r="B108" t="str">
            <v>Si</v>
          </cell>
        </row>
      </sheetData>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z admin Riesgo"/>
      <sheetName val="Mapa calor-Tablas de referencia"/>
      <sheetName val="Tablas"/>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z admin Riesgo"/>
      <sheetName val="Mapa calor-Tablas de referencia"/>
      <sheetName val="Tablas"/>
    </sheetNames>
    <sheetDataSet>
      <sheetData sheetId="0"/>
      <sheetData sheetId="1"/>
      <sheetData sheetId="2">
        <row r="75">
          <cell r="C75" t="str">
            <v>CorrectivoAutomático</v>
          </cell>
          <cell r="D75">
            <v>0.35</v>
          </cell>
        </row>
        <row r="76">
          <cell r="C76" t="str">
            <v>PreventivoManual</v>
          </cell>
          <cell r="D76">
            <v>0.4</v>
          </cell>
        </row>
        <row r="77">
          <cell r="C77" t="str">
            <v>DetectivoManual</v>
          </cell>
          <cell r="D77">
            <v>0.3</v>
          </cell>
        </row>
        <row r="78">
          <cell r="C78" t="str">
            <v>CorrectivoManual</v>
          </cell>
          <cell r="D78">
            <v>0.25</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z admin Riesgo"/>
      <sheetName val="Mapa calor-Tablas de referencia"/>
      <sheetName val="Tablas"/>
    </sheetNames>
    <sheetDataSet>
      <sheetData sheetId="0"/>
      <sheetData sheetId="1"/>
      <sheetData sheetId="2">
        <row r="17">
          <cell r="A17" t="str">
            <v>La actividad que conlleva el riesgo se ejecuta de 24 a 500 veces por año</v>
          </cell>
          <cell r="B17">
            <v>0.6</v>
          </cell>
          <cell r="C17" t="str">
            <v>Media</v>
          </cell>
        </row>
        <row r="18">
          <cell r="A18" t="str">
            <v>La actividad que conlleva el riesgo se ejecuta mínimo 500 veces al año y máximo 5000 vecespor año</v>
          </cell>
          <cell r="B18">
            <v>0.8</v>
          </cell>
          <cell r="C18" t="str">
            <v>A l t a</v>
          </cell>
        </row>
        <row r="19">
          <cell r="A19" t="str">
            <v>La actividad que conlleva el riesgo se ejecuta más de 5000 veces por año</v>
          </cell>
          <cell r="B19">
            <v>1</v>
          </cell>
          <cell r="C19" t="str">
            <v>Muy Alta</v>
          </cell>
        </row>
        <row r="21">
          <cell r="A21" t="str">
            <v>Afectación Económica</v>
          </cell>
        </row>
        <row r="23">
          <cell r="A23" t="str">
            <v>Afectación menor a 30 SMLMV</v>
          </cell>
          <cell r="B23">
            <v>0.2</v>
          </cell>
          <cell r="C23" t="str">
            <v>Leve</v>
          </cell>
        </row>
        <row r="24">
          <cell r="A24" t="str">
            <v>Entre 30 y 150 SMLMV</v>
          </cell>
          <cell r="B24">
            <v>0.4</v>
          </cell>
          <cell r="C24" t="str">
            <v>Menor</v>
          </cell>
        </row>
        <row r="25">
          <cell r="A25" t="str">
            <v>Entre 150 y 300 SMLMV</v>
          </cell>
          <cell r="B25">
            <v>0.6</v>
          </cell>
          <cell r="C25" t="str">
            <v>Moderado</v>
          </cell>
        </row>
        <row r="26">
          <cell r="A26" t="str">
            <v>Entre 300 y 1500 SMLMV</v>
          </cell>
          <cell r="B26">
            <v>0.8</v>
          </cell>
          <cell r="C26" t="str">
            <v>Mayor</v>
          </cell>
        </row>
        <row r="27">
          <cell r="A27" t="str">
            <v>Mayor a 1500 SMLMV</v>
          </cell>
          <cell r="B27">
            <v>1</v>
          </cell>
          <cell r="C27" t="str">
            <v>Catastrófico</v>
          </cell>
        </row>
        <row r="28">
          <cell r="A28" t="str">
            <v>El riesgo afecta la imagen de algún área de la organización.</v>
          </cell>
          <cell r="B28">
            <v>0.2</v>
          </cell>
          <cell r="C28" t="str">
            <v>Leve</v>
          </cell>
        </row>
        <row r="29">
          <cell r="A29" t="str">
            <v>El riesgo afecta la imagen de la entidad internamente, de conocimiento general nivel interno, de junta directiva y accionistas y/o de proveedores.</v>
          </cell>
          <cell r="B29">
            <v>0.4</v>
          </cell>
          <cell r="C29" t="str">
            <v>Menor</v>
          </cell>
        </row>
        <row r="30">
          <cell r="A30" t="str">
            <v>El riesgo afecta la imagen de la entidad con algunos usuarios de relevancia frente al logro de los objetivos</v>
          </cell>
          <cell r="B30">
            <v>0.6</v>
          </cell>
          <cell r="C30" t="str">
            <v>Moderado</v>
          </cell>
        </row>
        <row r="31">
          <cell r="A31" t="str">
            <v>El riesgo afecta la imagen de la entidad con efecto publicitario sostenido a nivel de sector administrativo, nivel departamental o municipal.</v>
          </cell>
          <cell r="B31">
            <v>0.8</v>
          </cell>
          <cell r="C31" t="str">
            <v>Mayor</v>
          </cell>
        </row>
        <row r="32">
          <cell r="A32" t="str">
            <v>El riesgo afecta la imagen de la entidad a nivel nacional, con efecto publicitario sostenido a nivel país</v>
          </cell>
          <cell r="B32">
            <v>1</v>
          </cell>
          <cell r="C32" t="str">
            <v>Catastrófico</v>
          </cell>
        </row>
        <row r="34">
          <cell r="C34" t="str">
            <v>Muy BajaLeve</v>
          </cell>
          <cell r="D34" t="str">
            <v>Bajo</v>
          </cell>
        </row>
        <row r="35">
          <cell r="C35" t="str">
            <v>BajaLeve</v>
          </cell>
          <cell r="D35" t="str">
            <v>Bajo</v>
          </cell>
        </row>
        <row r="36">
          <cell r="C36" t="str">
            <v>MediaLeve</v>
          </cell>
          <cell r="D36" t="str">
            <v>Moderado</v>
          </cell>
        </row>
        <row r="37">
          <cell r="C37" t="str">
            <v>A l t aLeve</v>
          </cell>
          <cell r="D37" t="str">
            <v>Moderado</v>
          </cell>
        </row>
        <row r="38">
          <cell r="C38" t="str">
            <v>Muy AltaLeve</v>
          </cell>
          <cell r="D38" t="str">
            <v>Alto</v>
          </cell>
        </row>
        <row r="39">
          <cell r="C39" t="str">
            <v>Muy BajaMenor</v>
          </cell>
          <cell r="D39" t="str">
            <v>Bajo</v>
          </cell>
        </row>
        <row r="40">
          <cell r="C40" t="str">
            <v>BajaMenor</v>
          </cell>
          <cell r="D40" t="str">
            <v>Moderado</v>
          </cell>
        </row>
        <row r="41">
          <cell r="C41" t="str">
            <v>MediaMenor</v>
          </cell>
          <cell r="D41" t="str">
            <v>Moderado</v>
          </cell>
        </row>
        <row r="42">
          <cell r="C42" t="str">
            <v>A l t aMenor</v>
          </cell>
          <cell r="D42" t="str">
            <v>Moderado</v>
          </cell>
        </row>
        <row r="43">
          <cell r="C43" t="str">
            <v>Muy AltaMenor</v>
          </cell>
          <cell r="D43" t="str">
            <v>Alto</v>
          </cell>
        </row>
        <row r="44">
          <cell r="C44" t="str">
            <v>Muy BajaModerado</v>
          </cell>
          <cell r="D44" t="str">
            <v>Moderado</v>
          </cell>
        </row>
        <row r="45">
          <cell r="C45" t="str">
            <v>BajaModerado</v>
          </cell>
          <cell r="D45" t="str">
            <v>Moderado</v>
          </cell>
        </row>
        <row r="46">
          <cell r="C46" t="str">
            <v>MediaModerado</v>
          </cell>
          <cell r="D46" t="str">
            <v>Moderado</v>
          </cell>
        </row>
        <row r="47">
          <cell r="C47" t="str">
            <v>A l t aModerado</v>
          </cell>
          <cell r="D47" t="str">
            <v>Alto</v>
          </cell>
        </row>
        <row r="48">
          <cell r="C48" t="str">
            <v>Muy AltaModerado</v>
          </cell>
          <cell r="D48" t="str">
            <v>Alto</v>
          </cell>
        </row>
        <row r="49">
          <cell r="C49" t="str">
            <v>Muy BajaMayor</v>
          </cell>
          <cell r="D49" t="str">
            <v>Alto</v>
          </cell>
        </row>
        <row r="50">
          <cell r="C50" t="str">
            <v>BajaMayor</v>
          </cell>
          <cell r="D50" t="str">
            <v>Alto</v>
          </cell>
        </row>
        <row r="51">
          <cell r="C51" t="str">
            <v>MediaMayor</v>
          </cell>
          <cell r="D51" t="str">
            <v>Alto</v>
          </cell>
        </row>
        <row r="52">
          <cell r="C52" t="str">
            <v>A l t aMayor</v>
          </cell>
          <cell r="D52" t="str">
            <v>Alto</v>
          </cell>
        </row>
        <row r="53">
          <cell r="C53" t="str">
            <v>Muy AltaMayor</v>
          </cell>
          <cell r="D53" t="str">
            <v>Alto</v>
          </cell>
        </row>
        <row r="54">
          <cell r="C54" t="str">
            <v>Muy BajaCatastrófico</v>
          </cell>
          <cell r="D54" t="str">
            <v>Extremo</v>
          </cell>
        </row>
        <row r="55">
          <cell r="C55" t="str">
            <v>BajaCatastrófico</v>
          </cell>
          <cell r="D55" t="str">
            <v>Extremo</v>
          </cell>
        </row>
        <row r="56">
          <cell r="C56" t="str">
            <v>MediaCatastrófico</v>
          </cell>
          <cell r="D56" t="str">
            <v>Extremo</v>
          </cell>
        </row>
        <row r="57">
          <cell r="C57" t="str">
            <v>A l t aCatastrófico</v>
          </cell>
          <cell r="D57" t="str">
            <v>Extremo</v>
          </cell>
        </row>
        <row r="58">
          <cell r="C58" t="str">
            <v>Muy AltaCatastrófico</v>
          </cell>
          <cell r="D58" t="str">
            <v>Extremo</v>
          </cell>
        </row>
        <row r="104">
          <cell r="A104" t="str">
            <v>Muy Baja</v>
          </cell>
          <cell r="B104" t="str">
            <v>No</v>
          </cell>
        </row>
        <row r="105">
          <cell r="A105" t="str">
            <v>Bajo</v>
          </cell>
          <cell r="B105" t="str">
            <v>No</v>
          </cell>
        </row>
        <row r="106">
          <cell r="A106" t="str">
            <v>Moderado</v>
          </cell>
          <cell r="B106" t="str">
            <v>Si</v>
          </cell>
        </row>
        <row r="107">
          <cell r="A107" t="str">
            <v>Alto</v>
          </cell>
          <cell r="B107" t="str">
            <v>Si</v>
          </cell>
        </row>
        <row r="108">
          <cell r="A108" t="str">
            <v>Extremo</v>
          </cell>
          <cell r="B108" t="str">
            <v>Si</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z admin Riesgo 2022"/>
      <sheetName val="Mapa calor-Tablas de referencia"/>
      <sheetName val="Tablas"/>
    </sheetNames>
    <sheetDataSet>
      <sheetData sheetId="0"/>
      <sheetData sheetId="1"/>
      <sheetData sheetId="2">
        <row r="15">
          <cell r="A15" t="str">
            <v>La actividad que conlleva el riesgo se ejecuta como máximos 2 veces por año</v>
          </cell>
          <cell r="B15">
            <v>0.2</v>
          </cell>
          <cell r="C15" t="str">
            <v>Muy Baja</v>
          </cell>
        </row>
        <row r="16">
          <cell r="A16" t="str">
            <v>La actividad que conlleva el riesgo se ejecuta de 3 a 24 veces por año</v>
          </cell>
          <cell r="B16">
            <v>0.4</v>
          </cell>
          <cell r="C16" t="str">
            <v>Baja</v>
          </cell>
        </row>
        <row r="17">
          <cell r="A17" t="str">
            <v>La actividad que conlleva el riesgo se ejecuta de 24 a 500 veces por año</v>
          </cell>
          <cell r="B17">
            <v>0.6</v>
          </cell>
          <cell r="C17" t="str">
            <v>Media</v>
          </cell>
        </row>
        <row r="18">
          <cell r="A18" t="str">
            <v>La actividad que conlleva el riesgo se ejecuta mínimo 500 veces al año y máximo 5000 vecespor año</v>
          </cell>
          <cell r="B18">
            <v>0.8</v>
          </cell>
          <cell r="C18" t="str">
            <v>A l t a</v>
          </cell>
        </row>
        <row r="19">
          <cell r="A19" t="str">
            <v>La actividad que conlleva el riesgo se ejecuta más de 5000 veces por año</v>
          </cell>
          <cell r="B19">
            <v>1</v>
          </cell>
          <cell r="C19" t="str">
            <v>Muy Alta</v>
          </cell>
        </row>
        <row r="23">
          <cell r="A23" t="str">
            <v>Afectación menor a 30 SMLMV</v>
          </cell>
          <cell r="B23">
            <v>0.2</v>
          </cell>
          <cell r="C23" t="str">
            <v>Leve</v>
          </cell>
        </row>
        <row r="24">
          <cell r="A24" t="str">
            <v>Entre 30 y 150 SMLMV</v>
          </cell>
          <cell r="B24">
            <v>0.4</v>
          </cell>
          <cell r="C24" t="str">
            <v>Menor</v>
          </cell>
        </row>
        <row r="25">
          <cell r="A25" t="str">
            <v>Entre 150 y 300 SMLMV</v>
          </cell>
          <cell r="B25">
            <v>0.6</v>
          </cell>
          <cell r="C25" t="str">
            <v>Moderado</v>
          </cell>
        </row>
        <row r="26">
          <cell r="A26" t="str">
            <v>Entre 300 y 1500 SMLMV</v>
          </cell>
          <cell r="B26">
            <v>0.8</v>
          </cell>
          <cell r="C26" t="str">
            <v>Mayor</v>
          </cell>
        </row>
        <row r="27">
          <cell r="A27" t="str">
            <v>Mayor a 1500 SMLMV</v>
          </cell>
          <cell r="B27">
            <v>1</v>
          </cell>
          <cell r="C27" t="str">
            <v>Catastrófico</v>
          </cell>
        </row>
        <row r="28">
          <cell r="A28" t="str">
            <v>El riesgo afecta la imagen de algún área de la organización.</v>
          </cell>
          <cell r="B28">
            <v>0.2</v>
          </cell>
          <cell r="C28" t="str">
            <v>Leve</v>
          </cell>
        </row>
        <row r="29">
          <cell r="A29" t="str">
            <v>El riesgo afecta la imagen de la entidad internamente, de conocimiento general nivel interno, de junta directiva y accionistas y/o de proveedores.</v>
          </cell>
          <cell r="B29">
            <v>0.4</v>
          </cell>
          <cell r="C29" t="str">
            <v>Menor</v>
          </cell>
        </row>
        <row r="30">
          <cell r="A30" t="str">
            <v>El riesgo afecta la imagen de la entidad con algunos usuarios de relevancia frente al logro de los objetivos</v>
          </cell>
          <cell r="B30">
            <v>0.6</v>
          </cell>
          <cell r="C30" t="str">
            <v>Moderado</v>
          </cell>
        </row>
        <row r="31">
          <cell r="A31" t="str">
            <v>El riesgo afecta la imagen de la entidad con efecto publicitario sostenido a nivel de sector administrativo, nivel departamental o municipal.</v>
          </cell>
          <cell r="B31">
            <v>0.8</v>
          </cell>
          <cell r="C31" t="str">
            <v>Mayor</v>
          </cell>
        </row>
        <row r="32">
          <cell r="A32" t="str">
            <v>El riesgo afecta la imagen de la entidad a nivel nacional, con efecto publicitario sostenido a nivel país</v>
          </cell>
          <cell r="B32">
            <v>1</v>
          </cell>
          <cell r="C32" t="str">
            <v>Catastrófico</v>
          </cell>
        </row>
        <row r="34">
          <cell r="C34" t="str">
            <v>Muy BajaLeve</v>
          </cell>
          <cell r="D34" t="str">
            <v>Bajo</v>
          </cell>
        </row>
        <row r="35">
          <cell r="C35" t="str">
            <v>BajaLeve</v>
          </cell>
          <cell r="D35" t="str">
            <v>Bajo</v>
          </cell>
        </row>
        <row r="36">
          <cell r="C36" t="str">
            <v>MediaLeve</v>
          </cell>
          <cell r="D36" t="str">
            <v>Moderado</v>
          </cell>
        </row>
        <row r="37">
          <cell r="C37" t="str">
            <v>A l t aLeve</v>
          </cell>
          <cell r="D37" t="str">
            <v>Moderado</v>
          </cell>
        </row>
        <row r="38">
          <cell r="C38" t="str">
            <v>Muy AltaLeve</v>
          </cell>
          <cell r="D38" t="str">
            <v>Alto</v>
          </cell>
        </row>
        <row r="39">
          <cell r="C39" t="str">
            <v>Muy BajaMenor</v>
          </cell>
          <cell r="D39" t="str">
            <v>Bajo</v>
          </cell>
        </row>
        <row r="40">
          <cell r="C40" t="str">
            <v>BajaMenor</v>
          </cell>
          <cell r="D40" t="str">
            <v>Moderado</v>
          </cell>
        </row>
        <row r="41">
          <cell r="C41" t="str">
            <v>MediaMenor</v>
          </cell>
          <cell r="D41" t="str">
            <v>Moderado</v>
          </cell>
        </row>
        <row r="42">
          <cell r="C42" t="str">
            <v>A l t aMenor</v>
          </cell>
          <cell r="D42" t="str">
            <v>Moderado</v>
          </cell>
        </row>
        <row r="43">
          <cell r="C43" t="str">
            <v>Muy AltaMenor</v>
          </cell>
          <cell r="D43" t="str">
            <v>Alto</v>
          </cell>
        </row>
        <row r="44">
          <cell r="C44" t="str">
            <v>Muy BajaModerado</v>
          </cell>
          <cell r="D44" t="str">
            <v>Moderado</v>
          </cell>
        </row>
        <row r="45">
          <cell r="C45" t="str">
            <v>BajaModerado</v>
          </cell>
          <cell r="D45" t="str">
            <v>Moderado</v>
          </cell>
        </row>
        <row r="46">
          <cell r="C46" t="str">
            <v>MediaModerado</v>
          </cell>
          <cell r="D46" t="str">
            <v>Moderado</v>
          </cell>
        </row>
        <row r="47">
          <cell r="C47" t="str">
            <v>A l t aModerado</v>
          </cell>
          <cell r="D47" t="str">
            <v>Alto</v>
          </cell>
        </row>
        <row r="48">
          <cell r="C48" t="str">
            <v>Muy AltaModerado</v>
          </cell>
          <cell r="D48" t="str">
            <v>Alto</v>
          </cell>
        </row>
        <row r="49">
          <cell r="C49" t="str">
            <v>Muy BajaMayor</v>
          </cell>
          <cell r="D49" t="str">
            <v>Alto</v>
          </cell>
        </row>
        <row r="50">
          <cell r="C50" t="str">
            <v>BajaMayor</v>
          </cell>
          <cell r="D50" t="str">
            <v>Alto</v>
          </cell>
        </row>
        <row r="51">
          <cell r="C51" t="str">
            <v>MediaMayor</v>
          </cell>
          <cell r="D51" t="str">
            <v>Alto</v>
          </cell>
        </row>
        <row r="52">
          <cell r="C52" t="str">
            <v>A l t aMayor</v>
          </cell>
          <cell r="D52" t="str">
            <v>Alto</v>
          </cell>
        </row>
        <row r="53">
          <cell r="C53" t="str">
            <v>Muy AltaMayor</v>
          </cell>
          <cell r="D53" t="str">
            <v>Alto</v>
          </cell>
        </row>
        <row r="54">
          <cell r="C54" t="str">
            <v>Muy BajaCatastrófico</v>
          </cell>
          <cell r="D54" t="str">
            <v>Extremo</v>
          </cell>
        </row>
        <row r="55">
          <cell r="C55" t="str">
            <v>BajaCatastrófico</v>
          </cell>
          <cell r="D55" t="str">
            <v>Extremo</v>
          </cell>
        </row>
        <row r="56">
          <cell r="C56" t="str">
            <v>MediaCatastrófico</v>
          </cell>
          <cell r="D56" t="str">
            <v>Extremo</v>
          </cell>
        </row>
        <row r="57">
          <cell r="C57" t="str">
            <v>A l t aCatastrófico</v>
          </cell>
          <cell r="D57" t="str">
            <v>Extremo</v>
          </cell>
        </row>
        <row r="58">
          <cell r="C58" t="str">
            <v>Muy AltaCatastrófico</v>
          </cell>
          <cell r="D58" t="str">
            <v>Extremo</v>
          </cell>
        </row>
        <row r="104">
          <cell r="A104"/>
        </row>
        <row r="105">
          <cell r="A105" t="str">
            <v>Bajo</v>
          </cell>
          <cell r="B105" t="str">
            <v>No</v>
          </cell>
        </row>
        <row r="106">
          <cell r="A106" t="str">
            <v>Moderado</v>
          </cell>
          <cell r="B106" t="str">
            <v>Si</v>
          </cell>
        </row>
        <row r="107">
          <cell r="A107" t="str">
            <v>Alto</v>
          </cell>
          <cell r="B107" t="str">
            <v>Si</v>
          </cell>
        </row>
        <row r="108">
          <cell r="A108" t="str">
            <v>Extremo</v>
          </cell>
          <cell r="B108" t="str">
            <v>Si</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z admin Riesgo"/>
      <sheetName val="Mapa calor-Tablas de referencia"/>
      <sheetName val="Tablas"/>
    </sheetNames>
    <sheetDataSet>
      <sheetData sheetId="0"/>
      <sheetData sheetId="1"/>
      <sheetData sheetId="2">
        <row r="15">
          <cell r="A15" t="str">
            <v>La actividad que conlleva el riesgo se ejecuta como máximos 2 veces por año</v>
          </cell>
          <cell r="B15">
            <v>0.2</v>
          </cell>
          <cell r="C15" t="str">
            <v>Muy Baja</v>
          </cell>
        </row>
        <row r="16">
          <cell r="A16" t="str">
            <v>La actividad que conlleva el riesgo se ejecuta de 3 a 24 veces por año</v>
          </cell>
          <cell r="B16">
            <v>0.4</v>
          </cell>
          <cell r="C16" t="str">
            <v>Baja</v>
          </cell>
        </row>
        <row r="17">
          <cell r="A17" t="str">
            <v>La actividad que conlleva el riesgo se ejecuta de 24 a 500 veces por año</v>
          </cell>
          <cell r="B17">
            <v>0.6</v>
          </cell>
          <cell r="C17" t="str">
            <v>Media</v>
          </cell>
        </row>
        <row r="18">
          <cell r="A18" t="str">
            <v>La actividad que conlleva el riesgo se ejecuta mínimo 500 veces al año y máximo 5000 vecespor año</v>
          </cell>
          <cell r="B18">
            <v>0.8</v>
          </cell>
          <cell r="C18" t="str">
            <v>A l t a</v>
          </cell>
        </row>
        <row r="19">
          <cell r="A19" t="str">
            <v>La actividad que conlleva el riesgo se ejecuta más de 5000 veces por año</v>
          </cell>
          <cell r="B19">
            <v>1</v>
          </cell>
          <cell r="C19" t="str">
            <v>Muy Alta</v>
          </cell>
        </row>
        <row r="23">
          <cell r="A23" t="str">
            <v>Afectación menor a 30 SMLMV</v>
          </cell>
          <cell r="B23">
            <v>0.2</v>
          </cell>
          <cell r="C23" t="str">
            <v>Leve</v>
          </cell>
        </row>
        <row r="24">
          <cell r="A24" t="str">
            <v>Entre 30 y 150 SMLMV</v>
          </cell>
          <cell r="B24">
            <v>0.4</v>
          </cell>
          <cell r="C24" t="str">
            <v>Menor</v>
          </cell>
        </row>
        <row r="25">
          <cell r="A25" t="str">
            <v>Entre 150 y 300 SMLMV</v>
          </cell>
          <cell r="B25">
            <v>0.6</v>
          </cell>
          <cell r="C25" t="str">
            <v>Moderado</v>
          </cell>
        </row>
        <row r="26">
          <cell r="A26" t="str">
            <v>Entre 300 y 1500 SMLMV</v>
          </cell>
          <cell r="B26">
            <v>0.8</v>
          </cell>
          <cell r="C26" t="str">
            <v>Mayor</v>
          </cell>
        </row>
        <row r="27">
          <cell r="A27" t="str">
            <v>Mayor a 1500 SMLMV</v>
          </cell>
          <cell r="B27">
            <v>1</v>
          </cell>
          <cell r="C27" t="str">
            <v>Catastrófico</v>
          </cell>
        </row>
        <row r="28">
          <cell r="A28" t="str">
            <v>El riesgo afecta la imagen de algún área de la organización.</v>
          </cell>
          <cell r="B28">
            <v>0.2</v>
          </cell>
          <cell r="C28" t="str">
            <v>Leve</v>
          </cell>
        </row>
        <row r="29">
          <cell r="A29" t="str">
            <v>El riesgo afecta la imagen de la entidad internamente, de conocimiento general nivel interno, de junta directiva y accionistas y/o de proveedores.</v>
          </cell>
          <cell r="B29">
            <v>0.4</v>
          </cell>
          <cell r="C29" t="str">
            <v>Menor</v>
          </cell>
        </row>
        <row r="30">
          <cell r="A30" t="str">
            <v>El riesgo afecta la imagen de la entidad con algunos usuarios de relevancia frente al logro de los objetivos</v>
          </cell>
          <cell r="B30">
            <v>0.6</v>
          </cell>
          <cell r="C30" t="str">
            <v>Moderado</v>
          </cell>
        </row>
        <row r="31">
          <cell r="A31" t="str">
            <v>El riesgo afecta la imagen de la entidad con efecto publicitario sostenido a nivel de sector administrativo, nivel departamental o municipal.</v>
          </cell>
          <cell r="B31">
            <v>0.8</v>
          </cell>
          <cell r="C31" t="str">
            <v>Mayor</v>
          </cell>
        </row>
        <row r="32">
          <cell r="A32" t="str">
            <v>El riesgo afecta la imagen de la entidad a nivel nacional, con efecto publicitario sostenido a nivel país</v>
          </cell>
          <cell r="B32">
            <v>1</v>
          </cell>
          <cell r="C32" t="str">
            <v>Catastrófico</v>
          </cell>
        </row>
        <row r="34">
          <cell r="C34" t="str">
            <v>Muy BajaLeve</v>
          </cell>
          <cell r="D34" t="str">
            <v>Bajo</v>
          </cell>
        </row>
        <row r="35">
          <cell r="C35" t="str">
            <v>BajaLeve</v>
          </cell>
          <cell r="D35" t="str">
            <v>Bajo</v>
          </cell>
        </row>
        <row r="36">
          <cell r="C36" t="str">
            <v>MediaLeve</v>
          </cell>
          <cell r="D36" t="str">
            <v>Moderado</v>
          </cell>
        </row>
        <row r="37">
          <cell r="C37" t="str">
            <v>A l t aLeve</v>
          </cell>
          <cell r="D37" t="str">
            <v>Moderado</v>
          </cell>
        </row>
        <row r="38">
          <cell r="C38" t="str">
            <v>Muy AltaLeve</v>
          </cell>
          <cell r="D38" t="str">
            <v>Alto</v>
          </cell>
        </row>
        <row r="39">
          <cell r="C39" t="str">
            <v>Muy BajaMenor</v>
          </cell>
          <cell r="D39" t="str">
            <v>Bajo</v>
          </cell>
        </row>
        <row r="40">
          <cell r="C40" t="str">
            <v>BajaMenor</v>
          </cell>
          <cell r="D40" t="str">
            <v>Moderado</v>
          </cell>
        </row>
        <row r="41">
          <cell r="C41" t="str">
            <v>MediaMenor</v>
          </cell>
          <cell r="D41" t="str">
            <v>Moderado</v>
          </cell>
        </row>
        <row r="42">
          <cell r="C42" t="str">
            <v>A l t aMenor</v>
          </cell>
          <cell r="D42" t="str">
            <v>Moderado</v>
          </cell>
        </row>
        <row r="43">
          <cell r="C43" t="str">
            <v>Muy AltaMenor</v>
          </cell>
          <cell r="D43" t="str">
            <v>Alto</v>
          </cell>
        </row>
        <row r="44">
          <cell r="C44" t="str">
            <v>Muy BajaModerado</v>
          </cell>
          <cell r="D44" t="str">
            <v>Moderado</v>
          </cell>
        </row>
        <row r="45">
          <cell r="C45" t="str">
            <v>BajaModerado</v>
          </cell>
          <cell r="D45" t="str">
            <v>Moderado</v>
          </cell>
        </row>
        <row r="46">
          <cell r="C46" t="str">
            <v>MediaModerado</v>
          </cell>
          <cell r="D46" t="str">
            <v>Moderado</v>
          </cell>
        </row>
        <row r="47">
          <cell r="C47" t="str">
            <v>A l t aModerado</v>
          </cell>
          <cell r="D47" t="str">
            <v>Alto</v>
          </cell>
        </row>
        <row r="48">
          <cell r="C48" t="str">
            <v>Muy AltaModerado</v>
          </cell>
          <cell r="D48" t="str">
            <v>Alto</v>
          </cell>
        </row>
        <row r="49">
          <cell r="C49" t="str">
            <v>Muy BajaMayor</v>
          </cell>
          <cell r="D49" t="str">
            <v>Alto</v>
          </cell>
        </row>
        <row r="50">
          <cell r="C50" t="str">
            <v>BajaMayor</v>
          </cell>
          <cell r="D50" t="str">
            <v>Alto</v>
          </cell>
        </row>
        <row r="51">
          <cell r="C51" t="str">
            <v>MediaMayor</v>
          </cell>
          <cell r="D51" t="str">
            <v>Alto</v>
          </cell>
        </row>
        <row r="52">
          <cell r="C52" t="str">
            <v>A l t aMayor</v>
          </cell>
          <cell r="D52" t="str">
            <v>Alto</v>
          </cell>
        </row>
        <row r="53">
          <cell r="C53" t="str">
            <v>Muy AltaMayor</v>
          </cell>
          <cell r="D53" t="str">
            <v>Alto</v>
          </cell>
        </row>
        <row r="54">
          <cell r="C54" t="str">
            <v>Muy BajaCatastrófico</v>
          </cell>
          <cell r="D54" t="str">
            <v>Extremo</v>
          </cell>
        </row>
        <row r="55">
          <cell r="C55" t="str">
            <v>BajaCatastrófico</v>
          </cell>
          <cell r="D55" t="str">
            <v>Extremo</v>
          </cell>
        </row>
        <row r="56">
          <cell r="C56" t="str">
            <v>MediaCatastrófico</v>
          </cell>
          <cell r="D56" t="str">
            <v>Extremo</v>
          </cell>
        </row>
        <row r="57">
          <cell r="C57" t="str">
            <v>A l t aCatastrófico</v>
          </cell>
          <cell r="D57" t="str">
            <v>Extremo</v>
          </cell>
        </row>
        <row r="58">
          <cell r="C58" t="str">
            <v>Muy AltaCatastrófico</v>
          </cell>
          <cell r="D58" t="str">
            <v>Extremo</v>
          </cell>
        </row>
        <row r="104">
          <cell r="A104"/>
        </row>
        <row r="105">
          <cell r="A105" t="str">
            <v>Bajo</v>
          </cell>
          <cell r="B105" t="str">
            <v>No</v>
          </cell>
        </row>
        <row r="106">
          <cell r="A106" t="str">
            <v>Moderado</v>
          </cell>
          <cell r="B106" t="str">
            <v>Si</v>
          </cell>
        </row>
        <row r="107">
          <cell r="A107" t="str">
            <v>Alto</v>
          </cell>
          <cell r="B107" t="str">
            <v>Si</v>
          </cell>
        </row>
        <row r="108">
          <cell r="A108" t="str">
            <v>Extremo</v>
          </cell>
          <cell r="B108" t="str">
            <v>Si</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z admin Riesgo"/>
      <sheetName val="Mapa calor-Tablas de referencia"/>
      <sheetName val="Tablas"/>
    </sheetNames>
    <sheetDataSet>
      <sheetData sheetId="0"/>
      <sheetData sheetId="1"/>
      <sheetData sheetId="2">
        <row r="15">
          <cell r="A15" t="str">
            <v>La actividad que conlleva el riesgo se ejecuta como máximos 2 veces por año</v>
          </cell>
          <cell r="B15">
            <v>0.2</v>
          </cell>
          <cell r="C15" t="str">
            <v>Muy Baja</v>
          </cell>
        </row>
        <row r="16">
          <cell r="A16" t="str">
            <v>La actividad que conlleva el riesgo se ejecuta de 3 a 24 veces por año</v>
          </cell>
          <cell r="B16">
            <v>0.4</v>
          </cell>
          <cell r="C16" t="str">
            <v>Baja</v>
          </cell>
        </row>
        <row r="17">
          <cell r="A17" t="str">
            <v>La actividad que conlleva el riesgo se ejecuta de 24 a 500 veces por año</v>
          </cell>
          <cell r="B17">
            <v>0.6</v>
          </cell>
          <cell r="C17" t="str">
            <v>Media</v>
          </cell>
        </row>
        <row r="18">
          <cell r="A18" t="str">
            <v>La actividad que conlleva el riesgo se ejecuta mínimo 500 veces al año y máximo 5000 vecespor año</v>
          </cell>
          <cell r="B18">
            <v>0.8</v>
          </cell>
          <cell r="C18" t="str">
            <v>A l t a</v>
          </cell>
        </row>
        <row r="19">
          <cell r="A19" t="str">
            <v>La actividad que conlleva el riesgo se ejecuta más de 5000 veces por año</v>
          </cell>
          <cell r="B19">
            <v>1</v>
          </cell>
          <cell r="C19" t="str">
            <v>Muy Alta</v>
          </cell>
        </row>
        <row r="23">
          <cell r="A23" t="str">
            <v>Afectación menor a 30 SMLMV</v>
          </cell>
          <cell r="B23">
            <v>0.2</v>
          </cell>
          <cell r="C23" t="str">
            <v>Leve</v>
          </cell>
        </row>
        <row r="24">
          <cell r="A24" t="str">
            <v>Entre 30 y 150 SMLMV</v>
          </cell>
          <cell r="B24">
            <v>0.4</v>
          </cell>
          <cell r="C24" t="str">
            <v>Menor</v>
          </cell>
        </row>
        <row r="25">
          <cell r="A25" t="str">
            <v>Entre 150 y 300 SMLMV</v>
          </cell>
          <cell r="B25">
            <v>0.6</v>
          </cell>
          <cell r="C25" t="str">
            <v>Moderado</v>
          </cell>
        </row>
        <row r="26">
          <cell r="A26" t="str">
            <v>Entre 300 y 1500 SMLMV</v>
          </cell>
          <cell r="B26">
            <v>0.8</v>
          </cell>
          <cell r="C26" t="str">
            <v>Mayor</v>
          </cell>
        </row>
        <row r="27">
          <cell r="A27" t="str">
            <v>Mayor a 1500 SMLMV</v>
          </cell>
          <cell r="B27">
            <v>1</v>
          </cell>
          <cell r="C27" t="str">
            <v>Catastrófico</v>
          </cell>
        </row>
        <row r="28">
          <cell r="A28" t="str">
            <v>El riesgo afecta la imagen de algún área de la organización.</v>
          </cell>
          <cell r="B28">
            <v>0.2</v>
          </cell>
          <cell r="C28" t="str">
            <v>Leve</v>
          </cell>
        </row>
        <row r="29">
          <cell r="A29" t="str">
            <v>El riesgo afecta la imagen de la entidad internamente, de conocimiento general nivel interno, de junta directiva y accionistas y/o de proveedores.</v>
          </cell>
          <cell r="B29">
            <v>0.4</v>
          </cell>
          <cell r="C29" t="str">
            <v>Menor</v>
          </cell>
        </row>
        <row r="30">
          <cell r="A30" t="str">
            <v>El riesgo afecta la imagen de la entidad con algunos usuarios de relevancia frente al logro de los objetivos</v>
          </cell>
          <cell r="B30">
            <v>0.6</v>
          </cell>
          <cell r="C30" t="str">
            <v>Moderado</v>
          </cell>
        </row>
        <row r="31">
          <cell r="A31" t="str">
            <v>El riesgo afecta la imagen de la entidad con efecto publicitario sostenido a nivel de sector administrativo, nivel departamental o municipal.</v>
          </cell>
          <cell r="B31">
            <v>0.8</v>
          </cell>
          <cell r="C31" t="str">
            <v>Mayor</v>
          </cell>
        </row>
        <row r="32">
          <cell r="A32" t="str">
            <v>El riesgo afecta la imagen de la entidad a nivel nacional, con efecto publicitario sostenido a nivel país</v>
          </cell>
          <cell r="B32">
            <v>1</v>
          </cell>
          <cell r="C32" t="str">
            <v>Catastrófico</v>
          </cell>
        </row>
        <row r="34">
          <cell r="C34" t="str">
            <v>Muy BajaLeve</v>
          </cell>
          <cell r="D34" t="str">
            <v>Bajo</v>
          </cell>
        </row>
        <row r="35">
          <cell r="C35" t="str">
            <v>BajaLeve</v>
          </cell>
          <cell r="D35" t="str">
            <v>Bajo</v>
          </cell>
        </row>
        <row r="36">
          <cell r="C36" t="str">
            <v>MediaLeve</v>
          </cell>
          <cell r="D36" t="str">
            <v>Moderado</v>
          </cell>
        </row>
        <row r="37">
          <cell r="C37" t="str">
            <v>A l t aLeve</v>
          </cell>
          <cell r="D37" t="str">
            <v>Moderado</v>
          </cell>
        </row>
        <row r="38">
          <cell r="C38" t="str">
            <v>Muy AltaLeve</v>
          </cell>
          <cell r="D38" t="str">
            <v>Alto</v>
          </cell>
        </row>
        <row r="39">
          <cell r="C39" t="str">
            <v>Muy BajaMenor</v>
          </cell>
          <cell r="D39" t="str">
            <v>Bajo</v>
          </cell>
        </row>
        <row r="40">
          <cell r="C40" t="str">
            <v>BajaMenor</v>
          </cell>
          <cell r="D40" t="str">
            <v>Moderado</v>
          </cell>
        </row>
        <row r="41">
          <cell r="C41" t="str">
            <v>MediaMenor</v>
          </cell>
          <cell r="D41" t="str">
            <v>Moderado</v>
          </cell>
        </row>
        <row r="42">
          <cell r="C42" t="str">
            <v>A l t aMenor</v>
          </cell>
          <cell r="D42" t="str">
            <v>Moderado</v>
          </cell>
        </row>
        <row r="43">
          <cell r="C43" t="str">
            <v>Muy AltaMenor</v>
          </cell>
          <cell r="D43" t="str">
            <v>Alto</v>
          </cell>
        </row>
        <row r="44">
          <cell r="C44" t="str">
            <v>Muy BajaModerado</v>
          </cell>
          <cell r="D44" t="str">
            <v>Moderado</v>
          </cell>
        </row>
        <row r="45">
          <cell r="C45" t="str">
            <v>BajaModerado</v>
          </cell>
          <cell r="D45" t="str">
            <v>Moderado</v>
          </cell>
        </row>
        <row r="46">
          <cell r="C46" t="str">
            <v>MediaModerado</v>
          </cell>
          <cell r="D46" t="str">
            <v>Moderado</v>
          </cell>
        </row>
        <row r="47">
          <cell r="C47" t="str">
            <v>A l t aModerado</v>
          </cell>
          <cell r="D47" t="str">
            <v>Alto</v>
          </cell>
        </row>
        <row r="48">
          <cell r="C48" t="str">
            <v>Muy AltaModerado</v>
          </cell>
          <cell r="D48" t="str">
            <v>Alto</v>
          </cell>
        </row>
        <row r="49">
          <cell r="C49" t="str">
            <v>Muy BajaMayor</v>
          </cell>
          <cell r="D49" t="str">
            <v>Alto</v>
          </cell>
        </row>
        <row r="50">
          <cell r="C50" t="str">
            <v>BajaMayor</v>
          </cell>
          <cell r="D50" t="str">
            <v>Alto</v>
          </cell>
        </row>
        <row r="51">
          <cell r="C51" t="str">
            <v>MediaMayor</v>
          </cell>
          <cell r="D51" t="str">
            <v>Alto</v>
          </cell>
        </row>
        <row r="52">
          <cell r="C52" t="str">
            <v>A l t aMayor</v>
          </cell>
          <cell r="D52" t="str">
            <v>Alto</v>
          </cell>
        </row>
        <row r="53">
          <cell r="C53" t="str">
            <v>Muy AltaMayor</v>
          </cell>
          <cell r="D53" t="str">
            <v>Alto</v>
          </cell>
        </row>
        <row r="54">
          <cell r="C54" t="str">
            <v>Muy BajaCatastrófico</v>
          </cell>
          <cell r="D54" t="str">
            <v>Extremo</v>
          </cell>
        </row>
        <row r="55">
          <cell r="C55" t="str">
            <v>BajaCatastrófico</v>
          </cell>
          <cell r="D55" t="str">
            <v>Extremo</v>
          </cell>
        </row>
        <row r="56">
          <cell r="C56" t="str">
            <v>MediaCatastrófico</v>
          </cell>
          <cell r="D56" t="str">
            <v>Extremo</v>
          </cell>
        </row>
        <row r="57">
          <cell r="C57" t="str">
            <v>A l t aCatastrófico</v>
          </cell>
          <cell r="D57" t="str">
            <v>Extremo</v>
          </cell>
        </row>
        <row r="58">
          <cell r="C58" t="str">
            <v>Muy AltaCatastrófico</v>
          </cell>
          <cell r="D58" t="str">
            <v>Extremo</v>
          </cell>
        </row>
        <row r="73">
          <cell r="C73" t="str">
            <v>PreventivoAutomático</v>
          </cell>
          <cell r="D73">
            <v>0.5</v>
          </cell>
        </row>
        <row r="74">
          <cell r="C74" t="str">
            <v>DetectivoAutomático</v>
          </cell>
          <cell r="D74">
            <v>0.4</v>
          </cell>
        </row>
        <row r="75">
          <cell r="C75" t="str">
            <v>CorrectivoAutomático</v>
          </cell>
          <cell r="D75">
            <v>0.35</v>
          </cell>
        </row>
        <row r="76">
          <cell r="C76" t="str">
            <v>PreventivoManual</v>
          </cell>
          <cell r="D76">
            <v>0.4</v>
          </cell>
        </row>
        <row r="77">
          <cell r="C77" t="str">
            <v>DetectivoManual</v>
          </cell>
          <cell r="D77">
            <v>0.3</v>
          </cell>
        </row>
        <row r="78">
          <cell r="C78" t="str">
            <v>CorrectivoManual</v>
          </cell>
          <cell r="D78">
            <v>0.25</v>
          </cell>
        </row>
        <row r="104">
          <cell r="A104" t="str">
            <v>Muy Baja</v>
          </cell>
          <cell r="B104" t="str">
            <v>No</v>
          </cell>
        </row>
        <row r="105">
          <cell r="A105" t="str">
            <v>Bajo</v>
          </cell>
          <cell r="B105" t="str">
            <v>No</v>
          </cell>
        </row>
        <row r="106">
          <cell r="A106" t="str">
            <v>Moderado</v>
          </cell>
          <cell r="B106" t="str">
            <v>Si</v>
          </cell>
        </row>
        <row r="107">
          <cell r="A107" t="str">
            <v>Alto</v>
          </cell>
          <cell r="B107" t="str">
            <v>Si</v>
          </cell>
        </row>
        <row r="108">
          <cell r="A108" t="str">
            <v>Extremo</v>
          </cell>
          <cell r="B108" t="str">
            <v>Si</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z admin Riesgo"/>
      <sheetName val="Mapa calor-Tablas de referencia"/>
      <sheetName val="Tablas"/>
    </sheetNames>
    <sheetDataSet>
      <sheetData sheetId="0"/>
      <sheetData sheetId="1"/>
      <sheetData sheetId="2">
        <row r="15">
          <cell r="A15" t="str">
            <v>La actividad que conlleva el riesgo se ejecuta como máximos 2 veces por año</v>
          </cell>
          <cell r="B15">
            <v>0.2</v>
          </cell>
          <cell r="C15" t="str">
            <v>Muy Baja</v>
          </cell>
        </row>
        <row r="16">
          <cell r="A16" t="str">
            <v>La actividad que conlleva el riesgo se ejecuta de 3 a 24 veces por año</v>
          </cell>
          <cell r="B16">
            <v>0.4</v>
          </cell>
          <cell r="C16" t="str">
            <v>Baja</v>
          </cell>
        </row>
        <row r="17">
          <cell r="A17" t="str">
            <v>La actividad que conlleva el riesgo se ejecuta de 24 a 500 veces por año</v>
          </cell>
          <cell r="B17">
            <v>0.6</v>
          </cell>
          <cell r="C17" t="str">
            <v>Media</v>
          </cell>
        </row>
        <row r="18">
          <cell r="A18" t="str">
            <v>La actividad que conlleva el riesgo se ejecuta mínimo 500 veces al año y máximo 5000 vecespor año</v>
          </cell>
          <cell r="B18">
            <v>0.8</v>
          </cell>
          <cell r="C18" t="str">
            <v>A l t a</v>
          </cell>
        </row>
        <row r="19">
          <cell r="A19" t="str">
            <v>La actividad que conlleva el riesgo se ejecuta más de 5000 veces por año</v>
          </cell>
          <cell r="B19">
            <v>1</v>
          </cell>
          <cell r="C19" t="str">
            <v>Muy Alta</v>
          </cell>
        </row>
        <row r="34">
          <cell r="C34" t="str">
            <v>Muy BajaLeve</v>
          </cell>
          <cell r="D34" t="str">
            <v>Bajo</v>
          </cell>
        </row>
        <row r="35">
          <cell r="C35" t="str">
            <v>BajaLeve</v>
          </cell>
          <cell r="D35" t="str">
            <v>Bajo</v>
          </cell>
        </row>
        <row r="36">
          <cell r="C36" t="str">
            <v>MediaLeve</v>
          </cell>
          <cell r="D36" t="str">
            <v>Moderado</v>
          </cell>
        </row>
        <row r="37">
          <cell r="C37" t="str">
            <v>A l t aLeve</v>
          </cell>
          <cell r="D37" t="str">
            <v>Moderado</v>
          </cell>
        </row>
        <row r="38">
          <cell r="C38" t="str">
            <v>Muy AltaLeve</v>
          </cell>
          <cell r="D38" t="str">
            <v>Alto</v>
          </cell>
        </row>
        <row r="39">
          <cell r="C39" t="str">
            <v>Muy BajaMenor</v>
          </cell>
          <cell r="D39" t="str">
            <v>Bajo</v>
          </cell>
        </row>
        <row r="40">
          <cell r="C40" t="str">
            <v>BajaMenor</v>
          </cell>
          <cell r="D40" t="str">
            <v>Moderado</v>
          </cell>
        </row>
        <row r="41">
          <cell r="C41" t="str">
            <v>MediaMenor</v>
          </cell>
          <cell r="D41" t="str">
            <v>Moderado</v>
          </cell>
        </row>
        <row r="42">
          <cell r="C42" t="str">
            <v>A l t aMenor</v>
          </cell>
          <cell r="D42" t="str">
            <v>Moderado</v>
          </cell>
        </row>
        <row r="43">
          <cell r="C43" t="str">
            <v>Muy AltaMenor</v>
          </cell>
          <cell r="D43" t="str">
            <v>Alto</v>
          </cell>
        </row>
        <row r="44">
          <cell r="C44" t="str">
            <v>Muy BajaModerado</v>
          </cell>
          <cell r="D44" t="str">
            <v>Moderado</v>
          </cell>
        </row>
        <row r="45">
          <cell r="C45" t="str">
            <v>BajaModerado</v>
          </cell>
          <cell r="D45" t="str">
            <v>Moderado</v>
          </cell>
        </row>
        <row r="46">
          <cell r="C46" t="str">
            <v>MediaModerado</v>
          </cell>
          <cell r="D46" t="str">
            <v>Moderado</v>
          </cell>
        </row>
        <row r="47">
          <cell r="C47" t="str">
            <v>A l t aModerado</v>
          </cell>
          <cell r="D47" t="str">
            <v>Alto</v>
          </cell>
        </row>
        <row r="48">
          <cell r="C48" t="str">
            <v>Muy AltaModerado</v>
          </cell>
          <cell r="D48" t="str">
            <v>Alto</v>
          </cell>
        </row>
        <row r="49">
          <cell r="C49" t="str">
            <v>Muy BajaMayor</v>
          </cell>
          <cell r="D49" t="str">
            <v>Alto</v>
          </cell>
        </row>
        <row r="50">
          <cell r="C50" t="str">
            <v>BajaMayor</v>
          </cell>
          <cell r="D50" t="str">
            <v>Alto</v>
          </cell>
        </row>
        <row r="51">
          <cell r="C51" t="str">
            <v>MediaMayor</v>
          </cell>
          <cell r="D51" t="str">
            <v>Alto</v>
          </cell>
        </row>
        <row r="52">
          <cell r="C52" t="str">
            <v>A l t aMayor</v>
          </cell>
          <cell r="D52" t="str">
            <v>Alto</v>
          </cell>
        </row>
        <row r="53">
          <cell r="C53" t="str">
            <v>Muy AltaMayor</v>
          </cell>
          <cell r="D53" t="str">
            <v>Alto</v>
          </cell>
        </row>
        <row r="54">
          <cell r="C54" t="str">
            <v>Muy BajaCatastrófico</v>
          </cell>
          <cell r="D54" t="str">
            <v>Extremo</v>
          </cell>
        </row>
        <row r="55">
          <cell r="C55" t="str">
            <v>BajaCatastrófico</v>
          </cell>
          <cell r="D55" t="str">
            <v>Extremo</v>
          </cell>
        </row>
        <row r="56">
          <cell r="C56" t="str">
            <v>MediaCatastrófico</v>
          </cell>
          <cell r="D56" t="str">
            <v>Extremo</v>
          </cell>
        </row>
        <row r="57">
          <cell r="C57" t="str">
            <v>A l t aCatastrófico</v>
          </cell>
          <cell r="D57" t="str">
            <v>Extremo</v>
          </cell>
        </row>
        <row r="58">
          <cell r="C58" t="str">
            <v>Muy AltaCatastrófico</v>
          </cell>
          <cell r="D58" t="str">
            <v>Extremo</v>
          </cell>
        </row>
        <row r="73">
          <cell r="C73" t="str">
            <v>PreventivoAutomático</v>
          </cell>
          <cell r="D73">
            <v>0.5</v>
          </cell>
        </row>
        <row r="74">
          <cell r="C74" t="str">
            <v>DetectivoAutomático</v>
          </cell>
          <cell r="D74">
            <v>0.4</v>
          </cell>
        </row>
        <row r="75">
          <cell r="C75" t="str">
            <v>CorrectivoAutomático</v>
          </cell>
          <cell r="D75">
            <v>0.35</v>
          </cell>
        </row>
        <row r="76">
          <cell r="C76" t="str">
            <v>PreventivoManual</v>
          </cell>
          <cell r="D76">
            <v>0.4</v>
          </cell>
        </row>
        <row r="77">
          <cell r="C77" t="str">
            <v>DetectivoManual</v>
          </cell>
          <cell r="D77">
            <v>0.3</v>
          </cell>
        </row>
        <row r="78">
          <cell r="C78" t="str">
            <v>CorrectivoManual</v>
          </cell>
          <cell r="D78">
            <v>0.25</v>
          </cell>
        </row>
        <row r="104">
          <cell r="A104" t="str">
            <v>Muy Baja</v>
          </cell>
          <cell r="B104" t="str">
            <v>No</v>
          </cell>
        </row>
        <row r="105">
          <cell r="A105" t="str">
            <v>Bajo</v>
          </cell>
          <cell r="B105" t="str">
            <v>No</v>
          </cell>
        </row>
        <row r="106">
          <cell r="A106" t="str">
            <v>Moderado</v>
          </cell>
          <cell r="B106" t="str">
            <v>Si</v>
          </cell>
        </row>
        <row r="107">
          <cell r="A107" t="str">
            <v>Alto</v>
          </cell>
          <cell r="B107" t="str">
            <v>Si</v>
          </cell>
        </row>
        <row r="108">
          <cell r="A108" t="str">
            <v>Extremo</v>
          </cell>
          <cell r="B108" t="str">
            <v>Si</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z admin Riesgo"/>
      <sheetName val="Mapa calor-Tablas de referencia"/>
      <sheetName val="Tablas"/>
    </sheetNames>
    <sheetDataSet>
      <sheetData sheetId="0"/>
      <sheetData sheetId="1"/>
      <sheetData sheetId="2">
        <row r="15">
          <cell r="A15" t="str">
            <v>La actividad que conlleva el riesgo se ejecuta como máximos 2 veces por año</v>
          </cell>
          <cell r="B15">
            <v>0.2</v>
          </cell>
          <cell r="C15" t="str">
            <v>Muy Baja</v>
          </cell>
        </row>
        <row r="16">
          <cell r="A16" t="str">
            <v>La actividad que conlleva el riesgo se ejecuta de 3 a 24 veces por año</v>
          </cell>
          <cell r="B16">
            <v>0.4</v>
          </cell>
          <cell r="C16" t="str">
            <v>Baja</v>
          </cell>
        </row>
        <row r="17">
          <cell r="A17" t="str">
            <v>La actividad que conlleva el riesgo se ejecuta de 24 a 500 veces por año</v>
          </cell>
          <cell r="B17">
            <v>0.6</v>
          </cell>
          <cell r="C17" t="str">
            <v>Media</v>
          </cell>
        </row>
        <row r="18">
          <cell r="A18" t="str">
            <v>La actividad que conlleva el riesgo se ejecuta mínimo 500 veces al año y máximo 5000 vecespor año</v>
          </cell>
          <cell r="B18">
            <v>0.8</v>
          </cell>
          <cell r="C18" t="str">
            <v>A l t a</v>
          </cell>
        </row>
        <row r="19">
          <cell r="A19" t="str">
            <v>La actividad que conlleva el riesgo se ejecuta más de 5000 veces por año</v>
          </cell>
          <cell r="B19">
            <v>1</v>
          </cell>
          <cell r="C19" t="str">
            <v>Muy Alta</v>
          </cell>
        </row>
        <row r="23">
          <cell r="A23" t="str">
            <v>Afectación menor a 30 SMLMV</v>
          </cell>
          <cell r="B23">
            <v>0.2</v>
          </cell>
          <cell r="C23" t="str">
            <v>Leve</v>
          </cell>
        </row>
        <row r="24">
          <cell r="A24" t="str">
            <v>Entre 30 y 150 SMLMV</v>
          </cell>
          <cell r="B24">
            <v>0.4</v>
          </cell>
          <cell r="C24" t="str">
            <v>Menor</v>
          </cell>
        </row>
        <row r="25">
          <cell r="A25" t="str">
            <v>Entre 150 y 300 SMLMV</v>
          </cell>
          <cell r="B25">
            <v>0.6</v>
          </cell>
          <cell r="C25" t="str">
            <v>Moderado</v>
          </cell>
        </row>
        <row r="26">
          <cell r="A26" t="str">
            <v>Entre 300 y 1500 SMLMV</v>
          </cell>
          <cell r="B26">
            <v>0.8</v>
          </cell>
          <cell r="C26" t="str">
            <v>Mayor</v>
          </cell>
        </row>
        <row r="27">
          <cell r="A27" t="str">
            <v>Mayor a 1500 SMLMV</v>
          </cell>
          <cell r="B27">
            <v>1</v>
          </cell>
          <cell r="C27" t="str">
            <v>Catastrófico</v>
          </cell>
        </row>
        <row r="28">
          <cell r="A28" t="str">
            <v>El riesgo afecta la imagen de algún área de la organización.</v>
          </cell>
          <cell r="B28">
            <v>0.2</v>
          </cell>
          <cell r="C28" t="str">
            <v>Leve</v>
          </cell>
        </row>
        <row r="29">
          <cell r="A29" t="str">
            <v>El riesgo afecta la imagen de la entidad internamente, de conocimiento general nivel interno, de junta directiva y accionistas y/o de proveedores.</v>
          </cell>
          <cell r="B29">
            <v>0.4</v>
          </cell>
          <cell r="C29" t="str">
            <v>Menor</v>
          </cell>
        </row>
        <row r="30">
          <cell r="A30" t="str">
            <v>El riesgo afecta la imagen de la entidad con algunos usuarios de relevancia frente al logro de los objetivos</v>
          </cell>
          <cell r="B30">
            <v>0.6</v>
          </cell>
          <cell r="C30" t="str">
            <v>Moderado</v>
          </cell>
        </row>
        <row r="31">
          <cell r="A31" t="str">
            <v>El riesgo afecta la imagen de la entidad con efecto publicitario sostenido a nivel de sector administrativo, nivel departamental o municipal.</v>
          </cell>
          <cell r="B31">
            <v>0.8</v>
          </cell>
          <cell r="C31" t="str">
            <v>Mayor</v>
          </cell>
        </row>
        <row r="32">
          <cell r="A32" t="str">
            <v>El riesgo afecta la imagen de la entidad a nivel nacional, con efecto publicitario sostenido a nivel país</v>
          </cell>
          <cell r="B32">
            <v>1</v>
          </cell>
          <cell r="C32" t="str">
            <v>Catastrófico</v>
          </cell>
        </row>
        <row r="34">
          <cell r="C34" t="str">
            <v>Muy BajaLeve</v>
          </cell>
          <cell r="D34" t="str">
            <v>Bajo</v>
          </cell>
        </row>
        <row r="35">
          <cell r="C35" t="str">
            <v>BajaLeve</v>
          </cell>
          <cell r="D35" t="str">
            <v>Bajo</v>
          </cell>
        </row>
        <row r="36">
          <cell r="C36" t="str">
            <v>MediaLeve</v>
          </cell>
          <cell r="D36" t="str">
            <v>Moderado</v>
          </cell>
        </row>
        <row r="37">
          <cell r="C37" t="str">
            <v>A l t aLeve</v>
          </cell>
          <cell r="D37" t="str">
            <v>Moderado</v>
          </cell>
        </row>
        <row r="38">
          <cell r="C38" t="str">
            <v>Muy AltaLeve</v>
          </cell>
          <cell r="D38" t="str">
            <v>Alto</v>
          </cell>
        </row>
        <row r="39">
          <cell r="C39" t="str">
            <v>Muy BajaMenor</v>
          </cell>
          <cell r="D39" t="str">
            <v>Bajo</v>
          </cell>
        </row>
        <row r="40">
          <cell r="C40" t="str">
            <v>BajaMenor</v>
          </cell>
          <cell r="D40" t="str">
            <v>Moderado</v>
          </cell>
        </row>
        <row r="41">
          <cell r="C41" t="str">
            <v>MediaMenor</v>
          </cell>
          <cell r="D41" t="str">
            <v>Moderado</v>
          </cell>
        </row>
        <row r="42">
          <cell r="C42" t="str">
            <v>A l t aMenor</v>
          </cell>
          <cell r="D42" t="str">
            <v>Moderado</v>
          </cell>
        </row>
        <row r="43">
          <cell r="C43" t="str">
            <v>Muy AltaMenor</v>
          </cell>
          <cell r="D43" t="str">
            <v>Alto</v>
          </cell>
        </row>
        <row r="44">
          <cell r="C44" t="str">
            <v>Muy BajaModerado</v>
          </cell>
          <cell r="D44" t="str">
            <v>Moderado</v>
          </cell>
        </row>
        <row r="45">
          <cell r="C45" t="str">
            <v>BajaModerado</v>
          </cell>
          <cell r="D45" t="str">
            <v>Moderado</v>
          </cell>
        </row>
        <row r="46">
          <cell r="C46" t="str">
            <v>MediaModerado</v>
          </cell>
          <cell r="D46" t="str">
            <v>Moderado</v>
          </cell>
        </row>
        <row r="47">
          <cell r="C47" t="str">
            <v>A l t aModerado</v>
          </cell>
          <cell r="D47" t="str">
            <v>Alto</v>
          </cell>
        </row>
        <row r="48">
          <cell r="C48" t="str">
            <v>Muy AltaModerado</v>
          </cell>
          <cell r="D48" t="str">
            <v>Alto</v>
          </cell>
        </row>
        <row r="49">
          <cell r="C49" t="str">
            <v>Muy BajaMayor</v>
          </cell>
          <cell r="D49" t="str">
            <v>Alto</v>
          </cell>
        </row>
        <row r="50">
          <cell r="C50" t="str">
            <v>BajaMayor</v>
          </cell>
          <cell r="D50" t="str">
            <v>Alto</v>
          </cell>
        </row>
        <row r="51">
          <cell r="C51" t="str">
            <v>MediaMayor</v>
          </cell>
          <cell r="D51" t="str">
            <v>Alto</v>
          </cell>
        </row>
        <row r="52">
          <cell r="C52" t="str">
            <v>A l t aMayor</v>
          </cell>
          <cell r="D52" t="str">
            <v>Alto</v>
          </cell>
        </row>
        <row r="53">
          <cell r="C53" t="str">
            <v>Muy AltaMayor</v>
          </cell>
          <cell r="D53" t="str">
            <v>Alto</v>
          </cell>
        </row>
        <row r="54">
          <cell r="C54" t="str">
            <v>Muy BajaCatastrófico</v>
          </cell>
          <cell r="D54" t="str">
            <v>Extremo</v>
          </cell>
        </row>
        <row r="55">
          <cell r="C55" t="str">
            <v>BajaCatastrófico</v>
          </cell>
          <cell r="D55" t="str">
            <v>Extremo</v>
          </cell>
        </row>
        <row r="56">
          <cell r="C56" t="str">
            <v>MediaCatastrófico</v>
          </cell>
          <cell r="D56" t="str">
            <v>Extremo</v>
          </cell>
        </row>
        <row r="57">
          <cell r="C57" t="str">
            <v>A l t aCatastrófico</v>
          </cell>
          <cell r="D57" t="str">
            <v>Extremo</v>
          </cell>
        </row>
        <row r="58">
          <cell r="C58" t="str">
            <v>Muy AltaCatastrófico</v>
          </cell>
          <cell r="D58" t="str">
            <v>Extremo</v>
          </cell>
        </row>
        <row r="73">
          <cell r="C73" t="str">
            <v>PreventivoAutomático</v>
          </cell>
          <cell r="D73">
            <v>0.5</v>
          </cell>
        </row>
        <row r="74">
          <cell r="C74" t="str">
            <v>DetectivoAutomático</v>
          </cell>
          <cell r="D74">
            <v>0.4</v>
          </cell>
        </row>
        <row r="75">
          <cell r="C75" t="str">
            <v>CorrectivoAutomático</v>
          </cell>
          <cell r="D75">
            <v>0.35</v>
          </cell>
        </row>
        <row r="76">
          <cell r="C76" t="str">
            <v>PreventivoManual</v>
          </cell>
          <cell r="D76">
            <v>0.4</v>
          </cell>
        </row>
        <row r="77">
          <cell r="C77" t="str">
            <v>DetectivoManual</v>
          </cell>
          <cell r="D77">
            <v>0.3</v>
          </cell>
        </row>
        <row r="78">
          <cell r="C78" t="str">
            <v>CorrectivoManual</v>
          </cell>
          <cell r="D78">
            <v>0.25</v>
          </cell>
        </row>
        <row r="104">
          <cell r="A104" t="str">
            <v>Muy Baja</v>
          </cell>
          <cell r="B104" t="str">
            <v>No</v>
          </cell>
        </row>
        <row r="105">
          <cell r="A105" t="str">
            <v>Bajo</v>
          </cell>
          <cell r="B105" t="str">
            <v>No</v>
          </cell>
        </row>
        <row r="106">
          <cell r="A106" t="str">
            <v>Moderado</v>
          </cell>
          <cell r="B106" t="str">
            <v>Si</v>
          </cell>
        </row>
        <row r="107">
          <cell r="A107" t="str">
            <v>Alto</v>
          </cell>
          <cell r="B107" t="str">
            <v>Si</v>
          </cell>
        </row>
        <row r="108">
          <cell r="A108" t="str">
            <v>Extremo</v>
          </cell>
          <cell r="B108" t="str">
            <v>Si</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z admin Riesgo"/>
      <sheetName val="Mapa calor-Tablas de referencia"/>
      <sheetName val="Tablas"/>
    </sheetNames>
    <sheetDataSet>
      <sheetData sheetId="0"/>
      <sheetData sheetId="1"/>
      <sheetData sheetId="2">
        <row r="15">
          <cell r="A15" t="str">
            <v>La actividad que conlleva el riesgo se ejecuta como máximos 2 veces por año</v>
          </cell>
          <cell r="B15">
            <v>0.2</v>
          </cell>
          <cell r="C15" t="str">
            <v>Muy Baja</v>
          </cell>
        </row>
        <row r="16">
          <cell r="A16" t="str">
            <v>La actividad que conlleva el riesgo se ejecuta de 3 a 24 veces por año</v>
          </cell>
          <cell r="B16">
            <v>0.4</v>
          </cell>
          <cell r="C16" t="str">
            <v>Baja</v>
          </cell>
        </row>
        <row r="17">
          <cell r="A17" t="str">
            <v>La actividad que conlleva el riesgo se ejecuta de 24 a 500 veces por año</v>
          </cell>
          <cell r="B17">
            <v>0.6</v>
          </cell>
          <cell r="C17" t="str">
            <v>Media</v>
          </cell>
        </row>
        <row r="18">
          <cell r="A18" t="str">
            <v>La actividad que conlleva el riesgo se ejecuta mínimo 500 veces al año y máximo 5000 vecespor año</v>
          </cell>
          <cell r="B18">
            <v>0.8</v>
          </cell>
          <cell r="C18" t="str">
            <v>A l t a</v>
          </cell>
        </row>
        <row r="19">
          <cell r="A19" t="str">
            <v>La actividad que conlleva el riesgo se ejecuta más de 5000 veces por año</v>
          </cell>
          <cell r="B19">
            <v>1</v>
          </cell>
          <cell r="C19" t="str">
            <v>Muy Alta</v>
          </cell>
        </row>
        <row r="23">
          <cell r="A23" t="str">
            <v>Afectación menor a 30 SMLMV</v>
          </cell>
          <cell r="B23">
            <v>0.2</v>
          </cell>
          <cell r="C23" t="str">
            <v>Leve</v>
          </cell>
        </row>
        <row r="24">
          <cell r="A24" t="str">
            <v>Entre 30 y 150 SMLMV</v>
          </cell>
          <cell r="B24">
            <v>0.4</v>
          </cell>
          <cell r="C24" t="str">
            <v>Menor</v>
          </cell>
        </row>
        <row r="25">
          <cell r="A25" t="str">
            <v>Entre 150 y 300 SMLMV</v>
          </cell>
          <cell r="B25">
            <v>0.6</v>
          </cell>
          <cell r="C25" t="str">
            <v>Moderado</v>
          </cell>
        </row>
        <row r="26">
          <cell r="A26" t="str">
            <v>Entre 300 y 1500 SMLMV</v>
          </cell>
          <cell r="B26">
            <v>0.8</v>
          </cell>
          <cell r="C26" t="str">
            <v>Mayor</v>
          </cell>
        </row>
        <row r="27">
          <cell r="A27" t="str">
            <v>Mayor a 1500 SMLMV</v>
          </cell>
          <cell r="B27">
            <v>1</v>
          </cell>
          <cell r="C27" t="str">
            <v>Catastrófico</v>
          </cell>
        </row>
        <row r="28">
          <cell r="A28" t="str">
            <v>El riesgo afecta la imagen de algún área de la organización.</v>
          </cell>
          <cell r="B28">
            <v>0.2</v>
          </cell>
          <cell r="C28" t="str">
            <v>Leve</v>
          </cell>
        </row>
        <row r="29">
          <cell r="A29" t="str">
            <v>El riesgo afecta la imagen de la entidad internamente, de conocimiento general nivel interno, de junta directiva y accionistas y/o de proveedores.</v>
          </cell>
          <cell r="B29">
            <v>0.4</v>
          </cell>
          <cell r="C29" t="str">
            <v>Menor</v>
          </cell>
        </row>
        <row r="30">
          <cell r="A30" t="str">
            <v>El riesgo afecta la imagen de la entidad con algunos usuarios de relevancia frente al logro de los objetivos</v>
          </cell>
          <cell r="B30">
            <v>0.6</v>
          </cell>
          <cell r="C30" t="str">
            <v>Moderado</v>
          </cell>
        </row>
        <row r="31">
          <cell r="A31" t="str">
            <v>El riesgo afecta la imagen de la entidad con efecto publicitario sostenido a nivel de sector administrativo, nivel departamental o municipal.</v>
          </cell>
          <cell r="B31">
            <v>0.8</v>
          </cell>
          <cell r="C31" t="str">
            <v>Mayor</v>
          </cell>
        </row>
        <row r="32">
          <cell r="A32" t="str">
            <v>El riesgo afecta la imagen de la entidad a nivel nacional, con efecto publicitario sostenido a nivel país</v>
          </cell>
          <cell r="B32">
            <v>1</v>
          </cell>
          <cell r="C32" t="str">
            <v>Catastrófico</v>
          </cell>
        </row>
        <row r="34">
          <cell r="C34" t="str">
            <v>Muy BajaLeve</v>
          </cell>
          <cell r="D34" t="str">
            <v>Bajo</v>
          </cell>
        </row>
        <row r="35">
          <cell r="C35" t="str">
            <v>BajaLeve</v>
          </cell>
          <cell r="D35" t="str">
            <v>Bajo</v>
          </cell>
        </row>
        <row r="36">
          <cell r="C36" t="str">
            <v>MediaLeve</v>
          </cell>
          <cell r="D36" t="str">
            <v>Moderado</v>
          </cell>
        </row>
        <row r="37">
          <cell r="C37" t="str">
            <v>A l t aLeve</v>
          </cell>
          <cell r="D37" t="str">
            <v>Moderado</v>
          </cell>
        </row>
        <row r="38">
          <cell r="C38" t="str">
            <v>Muy AltaLeve</v>
          </cell>
          <cell r="D38" t="str">
            <v>Alto</v>
          </cell>
        </row>
        <row r="39">
          <cell r="C39" t="str">
            <v>Muy BajaMenor</v>
          </cell>
          <cell r="D39" t="str">
            <v>Bajo</v>
          </cell>
        </row>
        <row r="40">
          <cell r="C40" t="str">
            <v>BajaMenor</v>
          </cell>
          <cell r="D40" t="str">
            <v>Moderado</v>
          </cell>
        </row>
        <row r="41">
          <cell r="C41" t="str">
            <v>MediaMenor</v>
          </cell>
          <cell r="D41" t="str">
            <v>Moderado</v>
          </cell>
        </row>
        <row r="42">
          <cell r="C42" t="str">
            <v>A l t aMenor</v>
          </cell>
          <cell r="D42" t="str">
            <v>Moderado</v>
          </cell>
        </row>
        <row r="43">
          <cell r="C43" t="str">
            <v>Muy AltaMenor</v>
          </cell>
          <cell r="D43" t="str">
            <v>Alto</v>
          </cell>
        </row>
        <row r="44">
          <cell r="C44" t="str">
            <v>Muy BajaModerado</v>
          </cell>
          <cell r="D44" t="str">
            <v>Moderado</v>
          </cell>
        </row>
        <row r="45">
          <cell r="C45" t="str">
            <v>BajaModerado</v>
          </cell>
          <cell r="D45" t="str">
            <v>Moderado</v>
          </cell>
        </row>
        <row r="46">
          <cell r="C46" t="str">
            <v>MediaModerado</v>
          </cell>
          <cell r="D46" t="str">
            <v>Moderado</v>
          </cell>
        </row>
        <row r="47">
          <cell r="C47" t="str">
            <v>A l t aModerado</v>
          </cell>
          <cell r="D47" t="str">
            <v>Alto</v>
          </cell>
        </row>
        <row r="48">
          <cell r="C48" t="str">
            <v>Muy AltaModerado</v>
          </cell>
          <cell r="D48" t="str">
            <v>Alto</v>
          </cell>
        </row>
        <row r="49">
          <cell r="C49" t="str">
            <v>Muy BajaMayor</v>
          </cell>
          <cell r="D49" t="str">
            <v>Alto</v>
          </cell>
        </row>
        <row r="50">
          <cell r="C50" t="str">
            <v>BajaMayor</v>
          </cell>
          <cell r="D50" t="str">
            <v>Alto</v>
          </cell>
        </row>
        <row r="51">
          <cell r="C51" t="str">
            <v>MediaMayor</v>
          </cell>
          <cell r="D51" t="str">
            <v>Alto</v>
          </cell>
        </row>
        <row r="52">
          <cell r="C52" t="str">
            <v>A l t aMayor</v>
          </cell>
          <cell r="D52" t="str">
            <v>Alto</v>
          </cell>
        </row>
        <row r="53">
          <cell r="C53" t="str">
            <v>Muy AltaMayor</v>
          </cell>
          <cell r="D53" t="str">
            <v>Alto</v>
          </cell>
        </row>
        <row r="54">
          <cell r="C54" t="str">
            <v>Muy BajaCatastrófico</v>
          </cell>
          <cell r="D54" t="str">
            <v>Extremo</v>
          </cell>
        </row>
        <row r="55">
          <cell r="C55" t="str">
            <v>BajaCatastrófico</v>
          </cell>
          <cell r="D55" t="str">
            <v>Extremo</v>
          </cell>
        </row>
        <row r="56">
          <cell r="C56" t="str">
            <v>MediaCatastrófico</v>
          </cell>
          <cell r="D56" t="str">
            <v>Extremo</v>
          </cell>
        </row>
        <row r="57">
          <cell r="C57" t="str">
            <v>A l t aCatastrófico</v>
          </cell>
          <cell r="D57" t="str">
            <v>Extremo</v>
          </cell>
        </row>
        <row r="58">
          <cell r="C58" t="str">
            <v>Muy AltaCatastrófico</v>
          </cell>
          <cell r="D58" t="str">
            <v>Extremo</v>
          </cell>
        </row>
        <row r="104">
          <cell r="A104" t="str">
            <v>Muy Baja</v>
          </cell>
          <cell r="B104" t="str">
            <v>No</v>
          </cell>
        </row>
        <row r="105">
          <cell r="A105" t="str">
            <v>Bajo</v>
          </cell>
          <cell r="B105" t="str">
            <v>No</v>
          </cell>
        </row>
        <row r="106">
          <cell r="A106" t="str">
            <v>Moderado</v>
          </cell>
          <cell r="B106" t="str">
            <v>Si</v>
          </cell>
        </row>
        <row r="107">
          <cell r="A107" t="str">
            <v>Alto</v>
          </cell>
          <cell r="B107" t="str">
            <v>Si</v>
          </cell>
        </row>
        <row r="108">
          <cell r="A108" t="str">
            <v>Extremo</v>
          </cell>
          <cell r="B108" t="str">
            <v>Si</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drive/folders/1ZhnUWj8_iGKVro1KPvMRDL8zxZLtdDjr?usp=sharing" TargetMode="External"/><Relationship Id="rId13" Type="http://schemas.openxmlformats.org/officeDocument/2006/relationships/hyperlink" Target="https://drive.google.com/drive/u/0/folders/14uRivxfQmO13s5-doFBaDrmhFeAtAEJb" TargetMode="External"/><Relationship Id="rId18" Type="http://schemas.openxmlformats.org/officeDocument/2006/relationships/hyperlink" Target="https://docs.google.com/spreadsheets/d/1Kh7SsI3q-6byhvmWtbSiM2JEfHIGENAw/edit?usp=sharing&amp;ouid=114436656934066232366&amp;rtpof=true&amp;sd=true" TargetMode="External"/><Relationship Id="rId3" Type="http://schemas.openxmlformats.org/officeDocument/2006/relationships/hyperlink" Target="https://docs.google.com/spreadsheets/d/1jVQJNub67rmbB5wRN7uZZVCuMO5vwvf_C53XbtosJx4/edit?usp=sharing" TargetMode="External"/><Relationship Id="rId21" Type="http://schemas.openxmlformats.org/officeDocument/2006/relationships/drawing" Target="../drawings/drawing1.xml"/><Relationship Id="rId7" Type="http://schemas.openxmlformats.org/officeDocument/2006/relationships/hyperlink" Target="https://drive.google.com/drive/folders/1Yo4a8sNXB0o2HExgX8qEZ1QRV_85E1u1?usp=share_link" TargetMode="External"/><Relationship Id="rId12" Type="http://schemas.openxmlformats.org/officeDocument/2006/relationships/hyperlink" Target="https://drive.google.com/drive/u/0/folders/1uVP7SBMR3NiL-RA1G6Te6mb1JJj9i4Nz" TargetMode="External"/><Relationship Id="rId17" Type="http://schemas.openxmlformats.org/officeDocument/2006/relationships/hyperlink" Target="https://drive.google.com/drive/folders/1JXYJtBzb8Dhj3H5qPacmlT6XMf0gvc7n?usp=sharing" TargetMode="External"/><Relationship Id="rId2" Type="http://schemas.openxmlformats.org/officeDocument/2006/relationships/hyperlink" Target="https://drive.google.com/drive/folders/1UqbMK4US5GDgZsk4tLHb4KoAeBj0PlhL" TargetMode="External"/><Relationship Id="rId16" Type="http://schemas.openxmlformats.org/officeDocument/2006/relationships/hyperlink" Target="https://pandora.idartes.gov.co/modplaneacionoap/public/proyectos/seguimiento/revisionSeguimiento" TargetMode="External"/><Relationship Id="rId20" Type="http://schemas.openxmlformats.org/officeDocument/2006/relationships/printerSettings" Target="../printerSettings/printerSettings1.bin"/><Relationship Id="rId1" Type="http://schemas.openxmlformats.org/officeDocument/2006/relationships/hyperlink" Target="https://drive.google.com/drive/folders/1Mb5JeUw8FLWQjdtLgyeEn86rFprCWGgo" TargetMode="External"/><Relationship Id="rId6" Type="http://schemas.openxmlformats.org/officeDocument/2006/relationships/hyperlink" Target="https://drive.google.com/drive/folders/1B1qa5fULwZb9BFQDiGVCkMSVDQVJilLQ?usp=sharing" TargetMode="External"/><Relationship Id="rId11" Type="http://schemas.openxmlformats.org/officeDocument/2006/relationships/hyperlink" Target="https://arcg.is/XSGSf" TargetMode="External"/><Relationship Id="rId5" Type="http://schemas.openxmlformats.org/officeDocument/2006/relationships/hyperlink" Target="https://drive.google.com/drive/folders/1eBm4PZgu1rVol_gl0ptH2rarRwcdC_Yu?usp=share_link" TargetMode="External"/><Relationship Id="rId15" Type="http://schemas.openxmlformats.org/officeDocument/2006/relationships/hyperlink" Target="https://comunicarte.idartes.gov.co/SIG/direccionamiento-estrategico-institucional" TargetMode="External"/><Relationship Id="rId23" Type="http://schemas.openxmlformats.org/officeDocument/2006/relationships/comments" Target="../comments1.xml"/><Relationship Id="rId10" Type="http://schemas.openxmlformats.org/officeDocument/2006/relationships/hyperlink" Target="https://comunicarte.idartes.gov.co/sites/default/files/Doc_SIG/01.Instrumento-%20lectura%20de%20realidades%20idartes.xlsx" TargetMode="External"/><Relationship Id="rId19" Type="http://schemas.openxmlformats.org/officeDocument/2006/relationships/hyperlink" Target="https://drive.google.com/drive/u/1/folders/1HIEvzSuQzCWoFk8Kmm5K7TQdkKcMCAqO" TargetMode="External"/><Relationship Id="rId4" Type="http://schemas.openxmlformats.org/officeDocument/2006/relationships/hyperlink" Target="https://drive.google.com/drive/folders/1w96FpRlK4UR-Yj0Krn3Ev5n5CTIETqqd?usp=share_link" TargetMode="External"/><Relationship Id="rId9" Type="http://schemas.openxmlformats.org/officeDocument/2006/relationships/hyperlink" Target="https://drive.google.com/drive/folders/1ket0ENrLTE2vrXMu_uikOdfGy_kP1iw3?usp=share_link" TargetMode="External"/><Relationship Id="rId14" Type="http://schemas.openxmlformats.org/officeDocument/2006/relationships/hyperlink" Target="https://drive.google.com/drive/u/0/folders/1DX0H1XIFaBxVYe-wmt8Oyn5A9jUIfkHp" TargetMode="External"/><Relationship Id="rId22"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T122"/>
  <sheetViews>
    <sheetView tabSelected="1" topLeftCell="A8" zoomScale="47" zoomScaleNormal="55" workbookViewId="0">
      <selection activeCell="A8" sqref="A8:A16"/>
    </sheetView>
  </sheetViews>
  <sheetFormatPr baseColWidth="10" defaultRowHeight="14.4" x14ac:dyDescent="0.3"/>
  <cols>
    <col min="1" max="1" width="17" style="67" customWidth="1"/>
    <col min="2" max="2" width="17.33203125" style="67" customWidth="1"/>
    <col min="3" max="3" width="17" style="67" customWidth="1"/>
    <col min="4" max="4" width="24.33203125" style="67" customWidth="1"/>
    <col min="5" max="5" width="11.5546875" style="124"/>
    <col min="6" max="6" width="18.33203125" style="49" customWidth="1"/>
    <col min="7" max="7" width="36.44140625" style="49" customWidth="1"/>
    <col min="8" max="8" width="26.88671875" style="49" customWidth="1"/>
    <col min="9" max="9" width="27.21875" style="49" customWidth="1"/>
    <col min="10" max="10" width="20.33203125" style="49" customWidth="1"/>
    <col min="11" max="11" width="27.109375" style="49" customWidth="1"/>
    <col min="12" max="12" width="8.44140625" style="49" customWidth="1"/>
    <col min="13" max="13" width="12.5546875" style="49" customWidth="1"/>
    <col min="14" max="14" width="6.6640625" style="49" customWidth="1"/>
    <col min="15" max="15" width="36.6640625" style="49" customWidth="1"/>
    <col min="16" max="16" width="11.6640625" style="49" customWidth="1"/>
    <col min="17" max="17" width="6.5546875" style="49" customWidth="1"/>
    <col min="18" max="18" width="13.44140625" style="49" hidden="1" customWidth="1"/>
    <col min="19" max="19" width="19.109375" style="49" customWidth="1"/>
    <col min="20" max="20" width="57.88671875" style="49" customWidth="1"/>
    <col min="21" max="22" width="11.5546875" style="49"/>
    <col min="23" max="23" width="16.5546875" style="49" customWidth="1"/>
    <col min="24" max="24" width="11.5546875" style="49"/>
    <col min="25" max="25" width="6.109375" style="49" hidden="1" customWidth="1"/>
    <col min="26" max="26" width="5.44140625" style="49" customWidth="1"/>
    <col min="27" max="27" width="14.88671875" style="49" customWidth="1"/>
    <col min="28" max="28" width="11.5546875" style="49"/>
    <col min="29" max="29" width="23.6640625" style="49" customWidth="1"/>
    <col min="30" max="31" width="11.5546875" style="49"/>
    <col min="32" max="32" width="12.21875" style="49" customWidth="1"/>
    <col min="33" max="33" width="11.5546875" style="49"/>
    <col min="34" max="34" width="6.88671875" style="49" customWidth="1"/>
    <col min="35" max="35" width="5.21875" style="49" hidden="1" customWidth="1"/>
    <col min="36" max="36" width="11.5546875" style="49"/>
    <col min="37" max="37" width="15.5546875" style="49" customWidth="1"/>
    <col min="38" max="38" width="15.77734375" style="49" customWidth="1"/>
    <col min="39" max="39" width="48.77734375" style="49" customWidth="1"/>
    <col min="40" max="40" width="23.5546875" style="49" customWidth="1"/>
    <col min="41" max="41" width="19.6640625" style="49" customWidth="1"/>
    <col min="42" max="42" width="21.44140625" style="49" customWidth="1"/>
    <col min="43" max="43" width="60.109375" style="49" customWidth="1"/>
    <col min="44" max="44" width="11.5546875" style="49"/>
    <col min="45" max="45" width="69.109375" style="49" customWidth="1"/>
    <col min="46" max="46" width="40.44140625" style="68" customWidth="1"/>
    <col min="47" max="16384" width="11.5546875" style="49"/>
  </cols>
  <sheetData>
    <row r="1" spans="1:46" ht="22.5" customHeight="1" x14ac:dyDescent="0.3">
      <c r="A1" s="297"/>
      <c r="B1" s="297"/>
      <c r="C1" s="297"/>
      <c r="D1" s="297"/>
      <c r="E1" s="249" t="s">
        <v>655</v>
      </c>
      <c r="F1" s="250"/>
      <c r="G1" s="250"/>
      <c r="H1" s="250"/>
      <c r="I1" s="250"/>
      <c r="J1" s="250"/>
      <c r="K1" s="250"/>
      <c r="L1" s="250"/>
      <c r="M1" s="250"/>
      <c r="N1" s="250"/>
      <c r="O1" s="250"/>
      <c r="P1" s="250"/>
      <c r="Q1" s="250"/>
      <c r="R1" s="250"/>
      <c r="S1" s="250"/>
      <c r="T1" s="250"/>
      <c r="U1" s="250"/>
      <c r="V1" s="250"/>
      <c r="W1" s="250"/>
      <c r="X1" s="250"/>
      <c r="Y1" s="250"/>
      <c r="Z1" s="250"/>
      <c r="AA1" s="250"/>
      <c r="AB1" s="250"/>
      <c r="AC1" s="250"/>
      <c r="AD1" s="250"/>
      <c r="AE1" s="250"/>
      <c r="AF1" s="250"/>
      <c r="AG1" s="250"/>
      <c r="AH1" s="250"/>
      <c r="AI1" s="250"/>
      <c r="AJ1" s="250"/>
      <c r="AK1" s="250"/>
      <c r="AL1" s="250"/>
      <c r="AM1" s="250"/>
      <c r="AN1" s="250"/>
      <c r="AO1" s="250"/>
      <c r="AP1" s="250"/>
      <c r="AQ1" s="250"/>
      <c r="AR1" s="250"/>
      <c r="AS1" s="251"/>
      <c r="AT1" s="30" t="s">
        <v>731</v>
      </c>
    </row>
    <row r="2" spans="1:46" ht="22.5" customHeight="1" x14ac:dyDescent="0.3">
      <c r="A2" s="297"/>
      <c r="B2" s="297"/>
      <c r="C2" s="297"/>
      <c r="D2" s="297"/>
      <c r="E2" s="252" t="s">
        <v>657</v>
      </c>
      <c r="F2" s="253"/>
      <c r="G2" s="253"/>
      <c r="H2" s="253"/>
      <c r="I2" s="253"/>
      <c r="J2" s="253"/>
      <c r="K2" s="253"/>
      <c r="L2" s="253"/>
      <c r="M2" s="253"/>
      <c r="N2" s="253"/>
      <c r="O2" s="253"/>
      <c r="P2" s="253"/>
      <c r="Q2" s="253"/>
      <c r="R2" s="253"/>
      <c r="S2" s="253"/>
      <c r="T2" s="253"/>
      <c r="U2" s="253"/>
      <c r="V2" s="253"/>
      <c r="W2" s="253"/>
      <c r="X2" s="253"/>
      <c r="Y2" s="253"/>
      <c r="Z2" s="253"/>
      <c r="AA2" s="253"/>
      <c r="AB2" s="253"/>
      <c r="AC2" s="253"/>
      <c r="AD2" s="253"/>
      <c r="AE2" s="253"/>
      <c r="AF2" s="253"/>
      <c r="AG2" s="253"/>
      <c r="AH2" s="253"/>
      <c r="AI2" s="253"/>
      <c r="AJ2" s="253"/>
      <c r="AK2" s="253"/>
      <c r="AL2" s="253"/>
      <c r="AM2" s="253"/>
      <c r="AN2" s="253"/>
      <c r="AO2" s="253"/>
      <c r="AP2" s="253"/>
      <c r="AQ2" s="253"/>
      <c r="AR2" s="253"/>
      <c r="AS2" s="254"/>
      <c r="AT2" s="30" t="s">
        <v>656</v>
      </c>
    </row>
    <row r="3" spans="1:46" ht="22.5" customHeight="1" x14ac:dyDescent="0.3">
      <c r="A3" s="297"/>
      <c r="B3" s="297"/>
      <c r="C3" s="297"/>
      <c r="D3" s="297"/>
      <c r="E3" s="255"/>
      <c r="F3" s="256"/>
      <c r="G3" s="256"/>
      <c r="H3" s="256"/>
      <c r="I3" s="256"/>
      <c r="J3" s="256"/>
      <c r="K3" s="256"/>
      <c r="L3" s="256"/>
      <c r="M3" s="256"/>
      <c r="N3" s="256"/>
      <c r="O3" s="256"/>
      <c r="P3" s="256"/>
      <c r="Q3" s="256"/>
      <c r="R3" s="256"/>
      <c r="S3" s="256"/>
      <c r="T3" s="256"/>
      <c r="U3" s="256"/>
      <c r="V3" s="256"/>
      <c r="W3" s="256"/>
      <c r="X3" s="256"/>
      <c r="Y3" s="256"/>
      <c r="Z3" s="256"/>
      <c r="AA3" s="256"/>
      <c r="AB3" s="256"/>
      <c r="AC3" s="256"/>
      <c r="AD3" s="256"/>
      <c r="AE3" s="256"/>
      <c r="AF3" s="256"/>
      <c r="AG3" s="256"/>
      <c r="AH3" s="256"/>
      <c r="AI3" s="256"/>
      <c r="AJ3" s="256"/>
      <c r="AK3" s="256"/>
      <c r="AL3" s="256"/>
      <c r="AM3" s="256"/>
      <c r="AN3" s="256"/>
      <c r="AO3" s="256"/>
      <c r="AP3" s="256"/>
      <c r="AQ3" s="256"/>
      <c r="AR3" s="256"/>
      <c r="AS3" s="257"/>
      <c r="AT3" s="30" t="s">
        <v>848</v>
      </c>
    </row>
    <row r="4" spans="1:46" x14ac:dyDescent="0.3">
      <c r="E4" s="207"/>
      <c r="F4" s="207"/>
    </row>
    <row r="5" spans="1:46" x14ac:dyDescent="0.3">
      <c r="A5" s="219" t="s">
        <v>182</v>
      </c>
      <c r="B5" s="220"/>
      <c r="C5" s="220"/>
      <c r="D5" s="220"/>
      <c r="E5" s="209" t="s">
        <v>74</v>
      </c>
      <c r="F5" s="209"/>
      <c r="G5" s="209"/>
      <c r="H5" s="209"/>
      <c r="I5" s="209"/>
      <c r="J5" s="209"/>
      <c r="K5" s="209"/>
      <c r="L5" s="209"/>
      <c r="M5" s="209"/>
      <c r="N5" s="209"/>
      <c r="O5" s="209"/>
      <c r="P5" s="209"/>
      <c r="Q5" s="209"/>
      <c r="R5" s="209"/>
      <c r="S5" s="209"/>
      <c r="T5" s="210" t="s">
        <v>75</v>
      </c>
      <c r="U5" s="210"/>
      <c r="V5" s="210"/>
      <c r="W5" s="210"/>
      <c r="X5" s="210"/>
      <c r="Y5" s="210"/>
      <c r="Z5" s="210"/>
      <c r="AA5" s="210"/>
      <c r="AB5" s="210"/>
      <c r="AC5" s="210"/>
      <c r="AD5" s="210"/>
      <c r="AE5" s="210"/>
      <c r="AF5" s="210"/>
      <c r="AG5" s="210"/>
      <c r="AH5" s="210"/>
      <c r="AI5" s="210"/>
      <c r="AJ5" s="210"/>
      <c r="AK5" s="210"/>
      <c r="AL5" s="218" t="s">
        <v>76</v>
      </c>
      <c r="AM5" s="218"/>
      <c r="AN5" s="218"/>
      <c r="AO5" s="218"/>
      <c r="AP5" s="218"/>
      <c r="AQ5" s="218"/>
      <c r="AR5" s="218"/>
      <c r="AS5" s="215" t="s">
        <v>174</v>
      </c>
      <c r="AT5" s="215"/>
    </row>
    <row r="6" spans="1:46" ht="15" customHeight="1" x14ac:dyDescent="0.3">
      <c r="A6" s="220"/>
      <c r="B6" s="220"/>
      <c r="C6" s="220"/>
      <c r="D6" s="220"/>
      <c r="E6" s="209"/>
      <c r="F6" s="209"/>
      <c r="G6" s="209"/>
      <c r="H6" s="209"/>
      <c r="I6" s="209"/>
      <c r="J6" s="209"/>
      <c r="K6" s="209"/>
      <c r="L6" s="209"/>
      <c r="M6" s="209"/>
      <c r="N6" s="209"/>
      <c r="O6" s="209"/>
      <c r="P6" s="209"/>
      <c r="Q6" s="209"/>
      <c r="R6" s="209"/>
      <c r="S6" s="209"/>
      <c r="T6" s="208" t="s">
        <v>42</v>
      </c>
      <c r="U6" s="214" t="s">
        <v>40</v>
      </c>
      <c r="V6" s="214"/>
      <c r="W6" s="214" t="s">
        <v>41</v>
      </c>
      <c r="X6" s="214"/>
      <c r="Y6" s="214"/>
      <c r="Z6" s="214"/>
      <c r="AA6" s="214"/>
      <c r="AB6" s="214"/>
      <c r="AC6" s="214"/>
      <c r="AD6" s="211" t="s">
        <v>36</v>
      </c>
      <c r="AE6" s="211" t="s">
        <v>35</v>
      </c>
      <c r="AF6" s="212" t="s">
        <v>4</v>
      </c>
      <c r="AG6" s="212" t="s">
        <v>37</v>
      </c>
      <c r="AH6" s="213" t="s">
        <v>4</v>
      </c>
      <c r="AI6" s="69"/>
      <c r="AJ6" s="212" t="s">
        <v>38</v>
      </c>
      <c r="AK6" s="212" t="s">
        <v>39</v>
      </c>
      <c r="AL6" s="208" t="s">
        <v>173</v>
      </c>
      <c r="AM6" s="208" t="s">
        <v>76</v>
      </c>
      <c r="AN6" s="208" t="s">
        <v>77</v>
      </c>
      <c r="AO6" s="208" t="s">
        <v>78</v>
      </c>
      <c r="AP6" s="208" t="s">
        <v>79</v>
      </c>
      <c r="AQ6" s="208" t="s">
        <v>80</v>
      </c>
      <c r="AR6" s="208" t="s">
        <v>81</v>
      </c>
      <c r="AS6" s="216" t="s">
        <v>732</v>
      </c>
      <c r="AT6" s="217" t="s">
        <v>733</v>
      </c>
    </row>
    <row r="7" spans="1:46" s="74" customFormat="1" ht="89.25" customHeight="1" x14ac:dyDescent="0.3">
      <c r="A7" s="70" t="s">
        <v>183</v>
      </c>
      <c r="B7" s="70" t="s">
        <v>184</v>
      </c>
      <c r="C7" s="70" t="s">
        <v>126</v>
      </c>
      <c r="D7" s="70" t="s">
        <v>185</v>
      </c>
      <c r="E7" s="71" t="s">
        <v>0</v>
      </c>
      <c r="F7" s="71" t="s">
        <v>82</v>
      </c>
      <c r="G7" s="71" t="s">
        <v>83</v>
      </c>
      <c r="H7" s="71" t="s">
        <v>84</v>
      </c>
      <c r="I7" s="71" t="s">
        <v>1</v>
      </c>
      <c r="J7" s="71" t="s">
        <v>85</v>
      </c>
      <c r="K7" s="208" t="s">
        <v>86</v>
      </c>
      <c r="L7" s="208"/>
      <c r="M7" s="71" t="s">
        <v>3</v>
      </c>
      <c r="N7" s="71" t="s">
        <v>4</v>
      </c>
      <c r="O7" s="208" t="s">
        <v>87</v>
      </c>
      <c r="P7" s="208"/>
      <c r="Q7" s="71" t="s">
        <v>4</v>
      </c>
      <c r="R7" s="71"/>
      <c r="S7" s="71" t="s">
        <v>5</v>
      </c>
      <c r="T7" s="208"/>
      <c r="U7" s="72" t="s">
        <v>43</v>
      </c>
      <c r="V7" s="72" t="s">
        <v>44</v>
      </c>
      <c r="W7" s="72" t="s">
        <v>88</v>
      </c>
      <c r="X7" s="72" t="s">
        <v>89</v>
      </c>
      <c r="Y7" s="72"/>
      <c r="Z7" s="72" t="s">
        <v>32</v>
      </c>
      <c r="AA7" s="72" t="s">
        <v>33</v>
      </c>
      <c r="AB7" s="72" t="s">
        <v>2</v>
      </c>
      <c r="AC7" s="73" t="s">
        <v>34</v>
      </c>
      <c r="AD7" s="211"/>
      <c r="AE7" s="211"/>
      <c r="AF7" s="212"/>
      <c r="AG7" s="212"/>
      <c r="AH7" s="213"/>
      <c r="AI7" s="69"/>
      <c r="AJ7" s="212"/>
      <c r="AK7" s="212"/>
      <c r="AL7" s="208"/>
      <c r="AM7" s="208"/>
      <c r="AN7" s="208"/>
      <c r="AO7" s="208"/>
      <c r="AP7" s="208"/>
      <c r="AQ7" s="208"/>
      <c r="AR7" s="208"/>
      <c r="AS7" s="216"/>
      <c r="AT7" s="217"/>
    </row>
    <row r="8" spans="1:46" ht="55.2" customHeight="1" x14ac:dyDescent="0.3">
      <c r="A8" s="138" t="s">
        <v>585</v>
      </c>
      <c r="B8" s="138" t="s">
        <v>197</v>
      </c>
      <c r="C8" s="138" t="s">
        <v>658</v>
      </c>
      <c r="D8" s="138" t="s">
        <v>659</v>
      </c>
      <c r="E8" s="139">
        <v>1</v>
      </c>
      <c r="F8" s="138" t="s">
        <v>198</v>
      </c>
      <c r="G8" s="54" t="s">
        <v>652</v>
      </c>
      <c r="H8" s="138" t="s">
        <v>187</v>
      </c>
      <c r="I8" s="138" t="s">
        <v>188</v>
      </c>
      <c r="J8" s="138" t="s">
        <v>59</v>
      </c>
      <c r="K8" s="138" t="s">
        <v>14</v>
      </c>
      <c r="L8" s="139">
        <v>500</v>
      </c>
      <c r="M8" s="140" t="str">
        <f>IFERROR(VLOOKUP(K8,Tablas!$A$15:$C$19,3,0)," ")</f>
        <v>A l t a</v>
      </c>
      <c r="N8" s="141">
        <f>IFERROR(VLOOKUP(K8,Tablas!$A$15:$B$19,2,0)," ")</f>
        <v>0.8</v>
      </c>
      <c r="O8" s="142" t="s">
        <v>25</v>
      </c>
      <c r="P8" s="140" t="str">
        <f>IFERROR(VLOOKUP(O8,Tablas!$A$23:$C$32,3,0)," ")</f>
        <v>Menor</v>
      </c>
      <c r="Q8" s="141">
        <f>IFERROR(VLOOKUP(O8,Tablas!$A$23:$B$32,2,0)," ")</f>
        <v>0.4</v>
      </c>
      <c r="R8" s="75" t="str">
        <f>CONCATENATE(M8,P8)</f>
        <v>A l t aMenor</v>
      </c>
      <c r="S8" s="140" t="str">
        <f>IFERROR(VLOOKUP(R8,Tablas!$C$34:$D$58,2,0)," ")</f>
        <v>Moderado</v>
      </c>
      <c r="T8" s="54" t="s">
        <v>192</v>
      </c>
      <c r="U8" s="55" t="s">
        <v>67</v>
      </c>
      <c r="V8" s="55"/>
      <c r="W8" s="55" t="s">
        <v>46</v>
      </c>
      <c r="X8" s="55" t="s">
        <v>49</v>
      </c>
      <c r="Y8" s="55" t="str">
        <f t="shared" ref="Y8:Y9" si="0">CONCATENATE(W8,X8)</f>
        <v>PreventivoManual</v>
      </c>
      <c r="Z8" s="62">
        <f>IFERROR(VLOOKUP(Y8,[1]Tablas!$C$75:$D$80,2,0)," ")</f>
        <v>0.4</v>
      </c>
      <c r="AA8" s="54" t="s">
        <v>51</v>
      </c>
      <c r="AB8" s="55" t="s">
        <v>53</v>
      </c>
      <c r="AC8" s="54" t="s">
        <v>609</v>
      </c>
      <c r="AD8" s="62">
        <f>IFERROR(N8-(N8*Z8)," ")</f>
        <v>0.48</v>
      </c>
      <c r="AE8" s="140" t="str">
        <f>IF(AD11&lt;20%,"Muy Baja",IF(AD11&lt;40%,"Baja",IF(AD11&lt;60%,"Media",IF(AD11&lt;80%,"A l t a",IF(AD11&gt;80%,"Muy Alta")))))</f>
        <v>Muy Baja</v>
      </c>
      <c r="AF8" s="147">
        <f>+AD11</f>
        <v>0.12095999999999998</v>
      </c>
      <c r="AG8" s="140" t="str">
        <f>+P8</f>
        <v>Menor</v>
      </c>
      <c r="AH8" s="147">
        <f t="shared" ref="AH8" si="1">+Q8</f>
        <v>0.4</v>
      </c>
      <c r="AI8" s="147" t="str">
        <f t="shared" ref="AI8" si="2">CONCATENATE(AE8,AG8)</f>
        <v>Muy BajaMenor</v>
      </c>
      <c r="AJ8" s="140" t="str">
        <f>IFERROR(VLOOKUP(AI8,Tablas!$C$34:$D$58,2,0)," ")</f>
        <v>Bajo</v>
      </c>
      <c r="AK8" s="140" t="s">
        <v>69</v>
      </c>
      <c r="AL8" s="150" t="str">
        <f>VLOOKUP(AJ8,Tablas!$A$104:$B$108,2,0)</f>
        <v>No</v>
      </c>
      <c r="AM8" s="167" t="s">
        <v>196</v>
      </c>
      <c r="AN8" s="167" t="s">
        <v>196</v>
      </c>
      <c r="AO8" s="167" t="s">
        <v>196</v>
      </c>
      <c r="AP8" s="167" t="s">
        <v>196</v>
      </c>
      <c r="AQ8" s="167" t="s">
        <v>196</v>
      </c>
      <c r="AR8" s="167"/>
      <c r="AS8" s="150" t="s">
        <v>721</v>
      </c>
      <c r="AT8" s="150" t="s">
        <v>722</v>
      </c>
    </row>
    <row r="9" spans="1:46" ht="56.4" customHeight="1" x14ac:dyDescent="0.3">
      <c r="A9" s="138"/>
      <c r="B9" s="138"/>
      <c r="C9" s="138"/>
      <c r="D9" s="138"/>
      <c r="E9" s="139"/>
      <c r="F9" s="139"/>
      <c r="G9" s="54" t="s">
        <v>189</v>
      </c>
      <c r="H9" s="139"/>
      <c r="I9" s="139"/>
      <c r="J9" s="138"/>
      <c r="K9" s="138"/>
      <c r="L9" s="139"/>
      <c r="M9" s="140"/>
      <c r="N9" s="141"/>
      <c r="O9" s="142"/>
      <c r="P9" s="140"/>
      <c r="Q9" s="141"/>
      <c r="R9" s="76"/>
      <c r="S9" s="140"/>
      <c r="T9" s="54" t="s">
        <v>193</v>
      </c>
      <c r="U9" s="55" t="s">
        <v>67</v>
      </c>
      <c r="V9" s="55"/>
      <c r="W9" s="55" t="s">
        <v>47</v>
      </c>
      <c r="X9" s="55" t="s">
        <v>49</v>
      </c>
      <c r="Y9" s="55" t="str">
        <f t="shared" si="0"/>
        <v>DetectivoManual</v>
      </c>
      <c r="Z9" s="62">
        <f>IFERROR(VLOOKUP(Y9,[1]Tablas!$C$75:$D$80,2,0)," ")</f>
        <v>0.3</v>
      </c>
      <c r="AA9" s="54" t="s">
        <v>51</v>
      </c>
      <c r="AB9" s="55" t="s">
        <v>53</v>
      </c>
      <c r="AC9" s="54" t="s">
        <v>610</v>
      </c>
      <c r="AD9" s="62">
        <f>IFERROR(AD8-(AD8*Z9),0)</f>
        <v>0.33599999999999997</v>
      </c>
      <c r="AE9" s="140"/>
      <c r="AF9" s="147"/>
      <c r="AG9" s="140"/>
      <c r="AH9" s="147"/>
      <c r="AI9" s="147"/>
      <c r="AJ9" s="140"/>
      <c r="AK9" s="140"/>
      <c r="AL9" s="150"/>
      <c r="AM9" s="167"/>
      <c r="AN9" s="167"/>
      <c r="AO9" s="167"/>
      <c r="AP9" s="167"/>
      <c r="AQ9" s="167"/>
      <c r="AR9" s="167"/>
      <c r="AS9" s="150"/>
      <c r="AT9" s="150"/>
    </row>
    <row r="10" spans="1:46" ht="68.400000000000006" customHeight="1" x14ac:dyDescent="0.3">
      <c r="A10" s="138"/>
      <c r="B10" s="138"/>
      <c r="C10" s="138"/>
      <c r="D10" s="138"/>
      <c r="E10" s="139"/>
      <c r="F10" s="139"/>
      <c r="G10" s="54" t="s">
        <v>190</v>
      </c>
      <c r="H10" s="139"/>
      <c r="I10" s="139"/>
      <c r="J10" s="138"/>
      <c r="K10" s="138"/>
      <c r="L10" s="139"/>
      <c r="M10" s="140"/>
      <c r="N10" s="141"/>
      <c r="O10" s="142"/>
      <c r="P10" s="140"/>
      <c r="Q10" s="141"/>
      <c r="R10" s="76"/>
      <c r="S10" s="140"/>
      <c r="T10" s="54" t="s">
        <v>194</v>
      </c>
      <c r="U10" s="55" t="s">
        <v>67</v>
      </c>
      <c r="V10" s="55"/>
      <c r="W10" s="55" t="s">
        <v>46</v>
      </c>
      <c r="X10" s="55" t="s">
        <v>49</v>
      </c>
      <c r="Y10" s="55" t="str">
        <f t="shared" ref="Y10:Y11" si="3">CONCATENATE(W10,X10)</f>
        <v>PreventivoManual</v>
      </c>
      <c r="Z10" s="60">
        <f>IFERROR(VLOOKUP(Y10,Tablas!$C$73:$D$78,2,0)," ")</f>
        <v>0.4</v>
      </c>
      <c r="AA10" s="55" t="s">
        <v>52</v>
      </c>
      <c r="AB10" s="55" t="s">
        <v>54</v>
      </c>
      <c r="AC10" s="55"/>
      <c r="AD10" s="62">
        <f>IFERROR(AD9-(AD9*Z10),0)</f>
        <v>0.20159999999999997</v>
      </c>
      <c r="AE10" s="140"/>
      <c r="AF10" s="147"/>
      <c r="AG10" s="140"/>
      <c r="AH10" s="147"/>
      <c r="AI10" s="147"/>
      <c r="AJ10" s="140"/>
      <c r="AK10" s="140"/>
      <c r="AL10" s="150"/>
      <c r="AM10" s="167"/>
      <c r="AN10" s="167"/>
      <c r="AO10" s="167"/>
      <c r="AP10" s="167"/>
      <c r="AQ10" s="167"/>
      <c r="AR10" s="167"/>
      <c r="AS10" s="150"/>
      <c r="AT10" s="150"/>
    </row>
    <row r="11" spans="1:46" ht="82.8" x14ac:dyDescent="0.3">
      <c r="A11" s="138"/>
      <c r="B11" s="138"/>
      <c r="C11" s="138"/>
      <c r="D11" s="138"/>
      <c r="E11" s="139"/>
      <c r="F11" s="139"/>
      <c r="G11" s="54" t="s">
        <v>191</v>
      </c>
      <c r="H11" s="139"/>
      <c r="I11" s="139"/>
      <c r="J11" s="138"/>
      <c r="K11" s="138"/>
      <c r="L11" s="139"/>
      <c r="M11" s="140"/>
      <c r="N11" s="141"/>
      <c r="O11" s="142"/>
      <c r="P11" s="140"/>
      <c r="Q11" s="141"/>
      <c r="R11" s="76"/>
      <c r="S11" s="140"/>
      <c r="T11" s="54" t="s">
        <v>195</v>
      </c>
      <c r="U11" s="55" t="s">
        <v>67</v>
      </c>
      <c r="V11" s="55"/>
      <c r="W11" s="55" t="s">
        <v>46</v>
      </c>
      <c r="X11" s="55" t="s">
        <v>49</v>
      </c>
      <c r="Y11" s="55" t="str">
        <f t="shared" si="3"/>
        <v>PreventivoManual</v>
      </c>
      <c r="Z11" s="60">
        <f>IFERROR(VLOOKUP(Y11,Tablas!$C$73:$D$78,2,0)," ")</f>
        <v>0.4</v>
      </c>
      <c r="AA11" s="55" t="s">
        <v>52</v>
      </c>
      <c r="AB11" s="55" t="s">
        <v>54</v>
      </c>
      <c r="AC11" s="55"/>
      <c r="AD11" s="62">
        <f>IFERROR(AD10-(AD10*Z11),0)</f>
        <v>0.12095999999999998</v>
      </c>
      <c r="AE11" s="140"/>
      <c r="AF11" s="147"/>
      <c r="AG11" s="140"/>
      <c r="AH11" s="147"/>
      <c r="AI11" s="147"/>
      <c r="AJ11" s="140"/>
      <c r="AK11" s="140"/>
      <c r="AL11" s="150"/>
      <c r="AM11" s="167"/>
      <c r="AN11" s="167"/>
      <c r="AO11" s="167"/>
      <c r="AP11" s="167"/>
      <c r="AQ11" s="167"/>
      <c r="AR11" s="167"/>
      <c r="AS11" s="150"/>
      <c r="AT11" s="150"/>
    </row>
    <row r="12" spans="1:46" ht="144.6" customHeight="1" x14ac:dyDescent="0.3">
      <c r="A12" s="138"/>
      <c r="B12" s="54" t="s">
        <v>213</v>
      </c>
      <c r="C12" s="138"/>
      <c r="D12" s="138"/>
      <c r="E12" s="55">
        <v>2</v>
      </c>
      <c r="F12" s="54" t="s">
        <v>212</v>
      </c>
      <c r="G12" s="38" t="s">
        <v>211</v>
      </c>
      <c r="H12" s="38" t="s">
        <v>201</v>
      </c>
      <c r="I12" s="38" t="s">
        <v>202</v>
      </c>
      <c r="J12" s="54" t="s">
        <v>59</v>
      </c>
      <c r="K12" s="54" t="s">
        <v>13</v>
      </c>
      <c r="L12" s="55">
        <v>330</v>
      </c>
      <c r="M12" s="77" t="str">
        <f>IFERROR(VLOOKUP(K12,Tablas!$A$15:$C$19,3,0)," ")</f>
        <v>Media</v>
      </c>
      <c r="N12" s="75">
        <f>IFERROR(VLOOKUP(K12,Tablas!$A$15:$B$19,2,0)," ")</f>
        <v>0.6</v>
      </c>
      <c r="O12" s="57" t="s">
        <v>73</v>
      </c>
      <c r="P12" s="77" t="str">
        <f>IFERROR(VLOOKUP(O12,Tablas!$A$23:$C$32,3,0)," ")</f>
        <v>Mayor</v>
      </c>
      <c r="Q12" s="75">
        <f>IFERROR(VLOOKUP(O12,Tablas!$A$23:$B$32,2,0)," ")</f>
        <v>0.8</v>
      </c>
      <c r="R12" s="75" t="str">
        <f t="shared" ref="R12:R14" si="4">CONCATENATE(M12,P12)</f>
        <v>MediaMayor</v>
      </c>
      <c r="S12" s="77" t="str">
        <f>IFERROR(VLOOKUP(R12,Tablas!$C$34:$D$58,2,0)," ")</f>
        <v>Alto</v>
      </c>
      <c r="T12" s="31" t="s">
        <v>215</v>
      </c>
      <c r="U12" s="55" t="s">
        <v>67</v>
      </c>
      <c r="V12" s="55"/>
      <c r="W12" s="55" t="s">
        <v>46</v>
      </c>
      <c r="X12" s="55" t="s">
        <v>49</v>
      </c>
      <c r="Y12" s="55" t="str">
        <f t="shared" ref="Y12:Y40" si="5">CONCATENATE(W12,X12)</f>
        <v>PreventivoManual</v>
      </c>
      <c r="Z12" s="60">
        <f>IFERROR(VLOOKUP(Y12,Tablas!$C$73:$D$78,2,0)," ")</f>
        <v>0.4</v>
      </c>
      <c r="AA12" s="55" t="s">
        <v>52</v>
      </c>
      <c r="AB12" s="55" t="s">
        <v>54</v>
      </c>
      <c r="AC12" s="54" t="s">
        <v>209</v>
      </c>
      <c r="AD12" s="60">
        <f t="shared" ref="AD12:AD14" si="6">N12-(N12*Z12)</f>
        <v>0.36</v>
      </c>
      <c r="AE12" s="77" t="str">
        <f t="shared" ref="AE12:AE14" si="7">IF(AD12&lt;20%,"Muy Baja",IF(AD12&lt;40%,"Baja",IF(AD12&lt;60%,"Media",IF(AD12&lt;80%,"A l t a",IF(AD12&gt;80%,"Muy Alta")))))</f>
        <v>Baja</v>
      </c>
      <c r="AF12" s="78">
        <f t="shared" ref="AF12:AF14" si="8">+AD12</f>
        <v>0.36</v>
      </c>
      <c r="AG12" s="77" t="str">
        <f t="shared" ref="AG12:AG14" si="9">+P12</f>
        <v>Mayor</v>
      </c>
      <c r="AH12" s="78">
        <f t="shared" ref="AH12:AH14" si="10">+Q12</f>
        <v>0.8</v>
      </c>
      <c r="AI12" s="58" t="str">
        <f t="shared" ref="AI12:AI14" si="11">CONCATENATE(AE12,AG12)</f>
        <v>BajaMayor</v>
      </c>
      <c r="AJ12" s="77" t="str">
        <f>IFERROR(VLOOKUP(AI12,Tablas!$C$34:$D$58,2,0)," ")</f>
        <v>Alto</v>
      </c>
      <c r="AK12" s="77" t="s">
        <v>69</v>
      </c>
      <c r="AL12" s="59" t="str">
        <f>VLOOKUP(AJ12,Tablas!$A$104:$B$108,2,0)</f>
        <v>Si</v>
      </c>
      <c r="AM12" s="59"/>
      <c r="AN12" s="59"/>
      <c r="AO12" s="79"/>
      <c r="AP12" s="79"/>
      <c r="AQ12" s="59"/>
      <c r="AR12" s="59"/>
      <c r="AS12" s="59" t="s">
        <v>723</v>
      </c>
      <c r="AT12" s="59" t="s">
        <v>724</v>
      </c>
    </row>
    <row r="13" spans="1:46" ht="138.6" customHeight="1" x14ac:dyDescent="0.3">
      <c r="A13" s="138"/>
      <c r="B13" s="54" t="s">
        <v>578</v>
      </c>
      <c r="C13" s="138"/>
      <c r="D13" s="138"/>
      <c r="E13" s="55">
        <v>3</v>
      </c>
      <c r="F13" s="54" t="s">
        <v>582</v>
      </c>
      <c r="G13" s="38" t="s">
        <v>579</v>
      </c>
      <c r="H13" s="38" t="s">
        <v>580</v>
      </c>
      <c r="I13" s="38" t="s">
        <v>581</v>
      </c>
      <c r="J13" s="54" t="s">
        <v>59</v>
      </c>
      <c r="K13" s="54" t="s">
        <v>6</v>
      </c>
      <c r="L13" s="55">
        <v>2</v>
      </c>
      <c r="M13" s="77" t="str">
        <f>IFERROR(VLOOKUP(K13,Tablas!$A$15:$C$19,3,0)," ")</f>
        <v>Muy Baja</v>
      </c>
      <c r="N13" s="75">
        <f>IFERROR(VLOOKUP(K13,Tablas!$A$15:$B$19,2,0)," ")</f>
        <v>0.2</v>
      </c>
      <c r="O13" s="57" t="s">
        <v>25</v>
      </c>
      <c r="P13" s="77" t="str">
        <f>IFERROR(VLOOKUP(O13,Tablas!$A$23:$C$32,3,0)," ")</f>
        <v>Menor</v>
      </c>
      <c r="Q13" s="75">
        <f>IFERROR(VLOOKUP(O13,Tablas!$A$23:$B$32,2,0)," ")</f>
        <v>0.4</v>
      </c>
      <c r="R13" s="75" t="str">
        <f t="shared" ref="R13" si="12">CONCATENATE(M13,P13)</f>
        <v>Muy BajaMenor</v>
      </c>
      <c r="S13" s="77" t="str">
        <f>IFERROR(VLOOKUP(R13,Tablas!$C$34:$D$58,2,0)," ")</f>
        <v>Bajo</v>
      </c>
      <c r="T13" s="31" t="s">
        <v>583</v>
      </c>
      <c r="U13" s="55" t="s">
        <v>67</v>
      </c>
      <c r="V13" s="55"/>
      <c r="W13" s="55" t="s">
        <v>46</v>
      </c>
      <c r="X13" s="55" t="s">
        <v>49</v>
      </c>
      <c r="Y13" s="55" t="str">
        <f t="shared" ref="Y13" si="13">CONCATENATE(W13,X13)</f>
        <v>PreventivoManual</v>
      </c>
      <c r="Z13" s="60">
        <f>IFERROR(VLOOKUP(Y13,Tablas!$C$73:$D$78,2,0)," ")</f>
        <v>0.4</v>
      </c>
      <c r="AA13" s="55" t="s">
        <v>52</v>
      </c>
      <c r="AB13" s="55" t="s">
        <v>54</v>
      </c>
      <c r="AC13" s="54" t="s">
        <v>584</v>
      </c>
      <c r="AD13" s="60">
        <f t="shared" ref="AD13" si="14">N13-(N13*Z13)</f>
        <v>0.12</v>
      </c>
      <c r="AE13" s="77" t="str">
        <f t="shared" ref="AE13" si="15">IF(AD13&lt;20%,"Muy Baja",IF(AD13&lt;40%,"Baja",IF(AD13&lt;60%,"Media",IF(AD13&lt;80%,"A l t a",IF(AD13&gt;80%,"Muy Alta")))))</f>
        <v>Muy Baja</v>
      </c>
      <c r="AF13" s="78">
        <f t="shared" ref="AF13" si="16">+AD13</f>
        <v>0.12</v>
      </c>
      <c r="AG13" s="77" t="str">
        <f t="shared" ref="AG13" si="17">+P13</f>
        <v>Menor</v>
      </c>
      <c r="AH13" s="78">
        <f t="shared" ref="AH13" si="18">+Q13</f>
        <v>0.4</v>
      </c>
      <c r="AI13" s="58" t="str">
        <f t="shared" ref="AI13" si="19">CONCATENATE(AE13,AG13)</f>
        <v>Muy BajaMenor</v>
      </c>
      <c r="AJ13" s="77" t="str">
        <f>IFERROR(VLOOKUP(AI13,Tablas!$C$34:$D$58,2,0)," ")</f>
        <v>Bajo</v>
      </c>
      <c r="AK13" s="77" t="s">
        <v>69</v>
      </c>
      <c r="AL13" s="59" t="str">
        <f>VLOOKUP(AJ13,Tablas!$A$104:$B$108,2,0)</f>
        <v>No</v>
      </c>
      <c r="AM13" s="59" t="s">
        <v>196</v>
      </c>
      <c r="AN13" s="59" t="s">
        <v>196</v>
      </c>
      <c r="AO13" s="59" t="s">
        <v>196</v>
      </c>
      <c r="AP13" s="59" t="s">
        <v>196</v>
      </c>
      <c r="AQ13" s="59" t="s">
        <v>196</v>
      </c>
      <c r="AR13" s="59"/>
      <c r="AS13" s="59" t="s">
        <v>725</v>
      </c>
      <c r="AT13" s="59" t="s">
        <v>726</v>
      </c>
    </row>
    <row r="14" spans="1:46" ht="143.4" customHeight="1" x14ac:dyDescent="0.3">
      <c r="A14" s="138"/>
      <c r="B14" s="54" t="s">
        <v>213</v>
      </c>
      <c r="C14" s="138"/>
      <c r="D14" s="138"/>
      <c r="E14" s="55">
        <v>4</v>
      </c>
      <c r="F14" s="54" t="s">
        <v>214</v>
      </c>
      <c r="G14" s="38" t="s">
        <v>203</v>
      </c>
      <c r="H14" s="38" t="s">
        <v>204</v>
      </c>
      <c r="I14" s="38" t="s">
        <v>205</v>
      </c>
      <c r="J14" s="54" t="s">
        <v>59</v>
      </c>
      <c r="K14" s="54" t="s">
        <v>13</v>
      </c>
      <c r="L14" s="55">
        <v>330</v>
      </c>
      <c r="M14" s="77" t="str">
        <f>IFERROR(VLOOKUP(K14,Tablas!$A$15:$C$19,3,0)," ")</f>
        <v>Media</v>
      </c>
      <c r="N14" s="75">
        <f>IFERROR(VLOOKUP(K14,Tablas!$A$15:$B$19,2,0)," ")</f>
        <v>0.6</v>
      </c>
      <c r="O14" s="57" t="s">
        <v>24</v>
      </c>
      <c r="P14" s="77" t="str">
        <f>IFERROR(VLOOKUP(O14,Tablas!$A$23:$C$32,3,0)," ")</f>
        <v>Leve</v>
      </c>
      <c r="Q14" s="75">
        <f>IFERROR(VLOOKUP(O14,Tablas!$A$23:$B$32,2,0)," ")</f>
        <v>0.2</v>
      </c>
      <c r="R14" s="75" t="str">
        <f t="shared" si="4"/>
        <v>MediaLeve</v>
      </c>
      <c r="S14" s="77" t="str">
        <f>IFERROR(VLOOKUP(R14,Tablas!$C$34:$D$58,2,0)," ")</f>
        <v>Moderado</v>
      </c>
      <c r="T14" s="31" t="s">
        <v>216</v>
      </c>
      <c r="U14" s="55" t="s">
        <v>67</v>
      </c>
      <c r="V14" s="55"/>
      <c r="W14" s="55" t="s">
        <v>46</v>
      </c>
      <c r="X14" s="55" t="s">
        <v>49</v>
      </c>
      <c r="Y14" s="55" t="str">
        <f t="shared" si="5"/>
        <v>PreventivoManual</v>
      </c>
      <c r="Z14" s="60">
        <f>IFERROR(VLOOKUP(Y14,Tablas!$C$73:$D$78,2,0)," ")</f>
        <v>0.4</v>
      </c>
      <c r="AA14" s="55" t="s">
        <v>52</v>
      </c>
      <c r="AB14" s="55" t="s">
        <v>54</v>
      </c>
      <c r="AC14" s="54" t="s">
        <v>217</v>
      </c>
      <c r="AD14" s="60">
        <f t="shared" si="6"/>
        <v>0.36</v>
      </c>
      <c r="AE14" s="77" t="str">
        <f t="shared" si="7"/>
        <v>Baja</v>
      </c>
      <c r="AF14" s="78">
        <f t="shared" si="8"/>
        <v>0.36</v>
      </c>
      <c r="AG14" s="77" t="str">
        <f t="shared" si="9"/>
        <v>Leve</v>
      </c>
      <c r="AH14" s="78">
        <f t="shared" si="10"/>
        <v>0.2</v>
      </c>
      <c r="AI14" s="58" t="str">
        <f t="shared" si="11"/>
        <v>BajaLeve</v>
      </c>
      <c r="AJ14" s="77" t="str">
        <f>IFERROR(VLOOKUP(AI14,Tablas!$C$34:$D$58,2,0)," ")</f>
        <v>Bajo</v>
      </c>
      <c r="AK14" s="77" t="s">
        <v>69</v>
      </c>
      <c r="AL14" s="59" t="str">
        <f>VLOOKUP(AJ14,Tablas!$A$104:$B$108,2,0)</f>
        <v>No</v>
      </c>
      <c r="AM14" s="59"/>
      <c r="AN14" s="59"/>
      <c r="AO14" s="79"/>
      <c r="AP14" s="79"/>
      <c r="AQ14" s="59"/>
      <c r="AR14" s="59"/>
      <c r="AS14" s="59" t="s">
        <v>723</v>
      </c>
      <c r="AT14" s="59" t="s">
        <v>722</v>
      </c>
    </row>
    <row r="15" spans="1:46" ht="184.2" customHeight="1" x14ac:dyDescent="0.3">
      <c r="A15" s="138"/>
      <c r="B15" s="225" t="s">
        <v>221</v>
      </c>
      <c r="C15" s="225" t="s">
        <v>227</v>
      </c>
      <c r="D15" s="225" t="s">
        <v>228</v>
      </c>
      <c r="E15" s="231">
        <v>5</v>
      </c>
      <c r="F15" s="225" t="s">
        <v>226</v>
      </c>
      <c r="G15" s="225" t="s">
        <v>206</v>
      </c>
      <c r="H15" s="225" t="s">
        <v>218</v>
      </c>
      <c r="I15" s="225" t="s">
        <v>207</v>
      </c>
      <c r="J15" s="225" t="s">
        <v>59</v>
      </c>
      <c r="K15" s="225" t="s">
        <v>13</v>
      </c>
      <c r="L15" s="231"/>
      <c r="M15" s="233" t="str">
        <f>IFERROR(VLOOKUP(K15,Tablas!$A$15:$C$19,3,0)," ")</f>
        <v>Media</v>
      </c>
      <c r="N15" s="235">
        <f>IFERROR(VLOOKUP(K15,Tablas!$A$15:$B$19,2,0)," ")</f>
        <v>0.6</v>
      </c>
      <c r="O15" s="132" t="s">
        <v>179</v>
      </c>
      <c r="P15" s="233" t="str">
        <f>IFERROR(VLOOKUP(O15,Tablas!$A$23:$C$32,3,0)," ")</f>
        <v>Moderado</v>
      </c>
      <c r="Q15" s="235">
        <f>IFERROR(VLOOKUP(O15,Tablas!$A$23:$B$32,2,0)," ")</f>
        <v>0.6</v>
      </c>
      <c r="R15" s="75" t="str">
        <f>CONCATENATE(M15,P15)</f>
        <v>MediaModerado</v>
      </c>
      <c r="S15" s="233" t="str">
        <f>IFERROR(VLOOKUP(R15,Tablas!$C$34:$D$58,2,0)," ")</f>
        <v>Moderado</v>
      </c>
      <c r="T15" s="54" t="s">
        <v>219</v>
      </c>
      <c r="U15" s="55" t="s">
        <v>67</v>
      </c>
      <c r="V15" s="55"/>
      <c r="W15" s="55" t="s">
        <v>47</v>
      </c>
      <c r="X15" s="55" t="s">
        <v>49</v>
      </c>
      <c r="Y15" s="55" t="str">
        <f t="shared" si="5"/>
        <v>DetectivoManual</v>
      </c>
      <c r="Z15" s="60">
        <f>IFERROR(VLOOKUP(Y15,[2]Tablas!$C$75:H95,2,0)," ")</f>
        <v>0.3</v>
      </c>
      <c r="AA15" s="55" t="s">
        <v>51</v>
      </c>
      <c r="AB15" s="55" t="s">
        <v>53</v>
      </c>
      <c r="AC15" s="55" t="s">
        <v>55</v>
      </c>
      <c r="AD15" s="60">
        <f>+N15-(N15*Z15)</f>
        <v>0.42</v>
      </c>
      <c r="AE15" s="233" t="str">
        <f>IF(AD16&lt;20%,"Muy Baja",IF(AD16&lt;40%,"Baja",IF(AD16&lt;60%,"Media",IF(AD16&lt;80%,"A l t a",IF(AD16&gt;80%,"Muy Alta")))))</f>
        <v>Baja</v>
      </c>
      <c r="AF15" s="237">
        <f>+AD16</f>
        <v>0.29399999999999998</v>
      </c>
      <c r="AG15" s="233" t="str">
        <f>+P15</f>
        <v>Moderado</v>
      </c>
      <c r="AH15" s="237">
        <f>+Q15</f>
        <v>0.6</v>
      </c>
      <c r="AI15" s="237" t="str">
        <f>CONCATENATE(AE15,AG15)</f>
        <v>BajaModerado</v>
      </c>
      <c r="AJ15" s="233" t="str">
        <f>IFERROR(VLOOKUP(AI15,Tablas!$C$34:$D$58,2,0)," ")</f>
        <v>Moderado</v>
      </c>
      <c r="AK15" s="233" t="s">
        <v>69</v>
      </c>
      <c r="AL15" s="151" t="str">
        <f>VLOOKUP(AJ15,Tablas!$A$104:$B$108,2,0)</f>
        <v>Si</v>
      </c>
      <c r="AM15" s="59" t="s">
        <v>222</v>
      </c>
      <c r="AN15" s="61" t="s">
        <v>221</v>
      </c>
      <c r="AO15" s="80">
        <v>44623</v>
      </c>
      <c r="AP15" s="61"/>
      <c r="AQ15" s="59" t="s">
        <v>223</v>
      </c>
      <c r="AR15" s="81" t="s">
        <v>199</v>
      </c>
      <c r="AS15" s="151" t="s">
        <v>723</v>
      </c>
      <c r="AT15" s="150" t="s">
        <v>722</v>
      </c>
    </row>
    <row r="16" spans="1:46" ht="78" customHeight="1" x14ac:dyDescent="0.3">
      <c r="A16" s="138"/>
      <c r="B16" s="226"/>
      <c r="C16" s="226"/>
      <c r="D16" s="226"/>
      <c r="E16" s="232"/>
      <c r="F16" s="226"/>
      <c r="G16" s="226"/>
      <c r="H16" s="226"/>
      <c r="I16" s="226"/>
      <c r="J16" s="226"/>
      <c r="K16" s="226"/>
      <c r="L16" s="232"/>
      <c r="M16" s="234"/>
      <c r="N16" s="236"/>
      <c r="O16" s="134"/>
      <c r="P16" s="234"/>
      <c r="Q16" s="236"/>
      <c r="R16" s="75"/>
      <c r="S16" s="234"/>
      <c r="T16" s="54" t="s">
        <v>220</v>
      </c>
      <c r="U16" s="55" t="s">
        <v>67</v>
      </c>
      <c r="V16" s="55"/>
      <c r="W16" s="55" t="s">
        <v>47</v>
      </c>
      <c r="X16" s="55" t="s">
        <v>49</v>
      </c>
      <c r="Y16" s="55" t="str">
        <f t="shared" si="5"/>
        <v>DetectivoManual</v>
      </c>
      <c r="Z16" s="60">
        <f>IFERROR(VLOOKUP(Y16,[2]Tablas!$C$75:H96,2,0)," ")</f>
        <v>0.3</v>
      </c>
      <c r="AA16" s="55" t="s">
        <v>51</v>
      </c>
      <c r="AB16" s="55" t="s">
        <v>53</v>
      </c>
      <c r="AC16" s="55" t="s">
        <v>55</v>
      </c>
      <c r="AD16" s="62">
        <f>IFERROR(AD15-(AD15*Z16),0)</f>
        <v>0.29399999999999998</v>
      </c>
      <c r="AE16" s="234"/>
      <c r="AF16" s="238"/>
      <c r="AG16" s="234"/>
      <c r="AH16" s="238"/>
      <c r="AI16" s="238"/>
      <c r="AJ16" s="234"/>
      <c r="AK16" s="234"/>
      <c r="AL16" s="153"/>
      <c r="AM16" s="59" t="s">
        <v>224</v>
      </c>
      <c r="AN16" s="61" t="s">
        <v>221</v>
      </c>
      <c r="AO16" s="80">
        <v>44804</v>
      </c>
      <c r="AP16" s="61"/>
      <c r="AQ16" s="59" t="s">
        <v>764</v>
      </c>
      <c r="AR16" s="61" t="s">
        <v>199</v>
      </c>
      <c r="AS16" s="158"/>
      <c r="AT16" s="150"/>
    </row>
    <row r="17" spans="1:46" ht="123" customHeight="1" x14ac:dyDescent="0.3">
      <c r="A17" s="138" t="s">
        <v>240</v>
      </c>
      <c r="B17" s="138" t="s">
        <v>241</v>
      </c>
      <c r="C17" s="138" t="s">
        <v>242</v>
      </c>
      <c r="D17" s="138" t="s">
        <v>243</v>
      </c>
      <c r="E17" s="55">
        <v>6</v>
      </c>
      <c r="F17" s="64" t="s">
        <v>57</v>
      </c>
      <c r="G17" s="64" t="s">
        <v>238</v>
      </c>
      <c r="H17" s="64" t="s">
        <v>229</v>
      </c>
      <c r="I17" s="64" t="s">
        <v>230</v>
      </c>
      <c r="J17" s="54" t="s">
        <v>59</v>
      </c>
      <c r="K17" s="54" t="s">
        <v>13</v>
      </c>
      <c r="L17" s="55">
        <v>5</v>
      </c>
      <c r="M17" s="77" t="str">
        <f>IFERROR(VLOOKUP(K17,Tablas!$A$15:$C$19,3,0)," ")</f>
        <v>Media</v>
      </c>
      <c r="N17" s="75">
        <f>IFERROR(VLOOKUP(K17,Tablas!$A$15:$B$19,2,0)," ")</f>
        <v>0.6</v>
      </c>
      <c r="O17" s="57" t="s">
        <v>178</v>
      </c>
      <c r="P17" s="77" t="str">
        <f>IFERROR(VLOOKUP(O17,Tablas!$A$23:$C$32,3,0)," ")</f>
        <v>Menor</v>
      </c>
      <c r="Q17" s="75">
        <f>IFERROR(VLOOKUP(O17,Tablas!$A$23:$B$32,2,0)," ")</f>
        <v>0.4</v>
      </c>
      <c r="R17" s="75" t="str">
        <f>CONCATENATE(M17,P17)</f>
        <v>MediaMenor</v>
      </c>
      <c r="S17" s="77" t="str">
        <f>IFERROR(VLOOKUP(R17,Tablas!$C$34:$D$58,2,0)," ")</f>
        <v>Moderado</v>
      </c>
      <c r="T17" s="54" t="s">
        <v>231</v>
      </c>
      <c r="U17" s="55" t="s">
        <v>67</v>
      </c>
      <c r="V17" s="55"/>
      <c r="W17" s="55" t="s">
        <v>46</v>
      </c>
      <c r="X17" s="55" t="s">
        <v>49</v>
      </c>
      <c r="Y17" s="55" t="str">
        <f t="shared" si="5"/>
        <v>PreventivoManual</v>
      </c>
      <c r="Z17" s="60">
        <f>IFERROR(VLOOKUP(Y17,Tablas!$C$73:$D$78,2,0)," ")</f>
        <v>0.4</v>
      </c>
      <c r="AA17" s="55" t="s">
        <v>52</v>
      </c>
      <c r="AB17" s="55" t="s">
        <v>53</v>
      </c>
      <c r="AC17" s="54" t="s">
        <v>209</v>
      </c>
      <c r="AD17" s="60">
        <f>N17-(N17*Z17)</f>
        <v>0.36</v>
      </c>
      <c r="AE17" s="77" t="str">
        <f t="shared" ref="AE17:AE18" si="20">IF(AD17&lt;20%,"Muy Baja",IF(AD17&lt;40%,"Baja",IF(AD17&lt;60%,"Media",IF(AD17&lt;80%,"A l t a",IF(AD17&gt;80%,"Muy Alta")))))</f>
        <v>Baja</v>
      </c>
      <c r="AF17" s="78">
        <f>+AD17</f>
        <v>0.36</v>
      </c>
      <c r="AG17" s="77" t="str">
        <f>+P17</f>
        <v>Menor</v>
      </c>
      <c r="AH17" s="78">
        <f>+Q17</f>
        <v>0.4</v>
      </c>
      <c r="AI17" s="58" t="str">
        <f>CONCATENATE(AE17,AG17)</f>
        <v>BajaMenor</v>
      </c>
      <c r="AJ17" s="77" t="str">
        <f>IFERROR(VLOOKUP(AI17,Tablas!$C$34:$D$58,2,0)," ")</f>
        <v>Moderado</v>
      </c>
      <c r="AK17" s="77" t="s">
        <v>69</v>
      </c>
      <c r="AL17" s="59" t="str">
        <f>VLOOKUP(AJ17,Tablas!$A$104:$B$108,2,0)</f>
        <v>Si</v>
      </c>
      <c r="AM17" s="59" t="s">
        <v>593</v>
      </c>
      <c r="AN17" s="59" t="s">
        <v>594</v>
      </c>
      <c r="AO17" s="82" t="s">
        <v>595</v>
      </c>
      <c r="AP17" s="82" t="s">
        <v>596</v>
      </c>
      <c r="AQ17" s="83" t="s">
        <v>236</v>
      </c>
      <c r="AR17" s="84" t="s">
        <v>237</v>
      </c>
      <c r="AS17" s="83" t="s">
        <v>727</v>
      </c>
      <c r="AT17" s="204" t="s">
        <v>728</v>
      </c>
    </row>
    <row r="18" spans="1:46" ht="94.2" customHeight="1" x14ac:dyDescent="0.3">
      <c r="A18" s="138"/>
      <c r="B18" s="138"/>
      <c r="C18" s="138"/>
      <c r="D18" s="138"/>
      <c r="E18" s="55">
        <v>7</v>
      </c>
      <c r="F18" s="64" t="s">
        <v>57</v>
      </c>
      <c r="G18" s="64" t="s">
        <v>239</v>
      </c>
      <c r="H18" s="64" t="s">
        <v>200</v>
      </c>
      <c r="I18" s="64" t="s">
        <v>232</v>
      </c>
      <c r="J18" s="64" t="s">
        <v>59</v>
      </c>
      <c r="K18" s="54" t="s">
        <v>13</v>
      </c>
      <c r="L18" s="54">
        <v>50</v>
      </c>
      <c r="M18" s="55" t="str">
        <f>IFERROR(VLOOKUP(K18,[3]Tablas!$A$17:$C$21,3,0)," ")</f>
        <v>Media</v>
      </c>
      <c r="N18" s="62">
        <f>IFERROR(VLOOKUP(K18,[3]Tablas!$A$17:$B$21,2,0),0)</f>
        <v>0.6</v>
      </c>
      <c r="O18" s="57" t="s">
        <v>178</v>
      </c>
      <c r="P18" s="55" t="str">
        <f>IFERROR(VLOOKUP(O18,[3]Tablas!$A$23:$C$32,3,0)," ")</f>
        <v>Menor</v>
      </c>
      <c r="Q18" s="62">
        <f>IFERROR(VLOOKUP(O18,[3]Tablas!$A$23:$B$32,2,0),0)</f>
        <v>0.4</v>
      </c>
      <c r="R18" s="62" t="str">
        <f t="shared" ref="R18" si="21">CONCATENATE(M18,P18)</f>
        <v>MediaMenor</v>
      </c>
      <c r="S18" s="55" t="str">
        <f>IFERROR(VLOOKUP(R18,[3]Tablas!$C$36:$D$60,2,0)," ")</f>
        <v>Moderado</v>
      </c>
      <c r="T18" s="55" t="s">
        <v>233</v>
      </c>
      <c r="U18" s="55" t="s">
        <v>67</v>
      </c>
      <c r="V18" s="55"/>
      <c r="W18" s="55" t="s">
        <v>46</v>
      </c>
      <c r="X18" s="55" t="s">
        <v>49</v>
      </c>
      <c r="Y18" s="55" t="str">
        <f t="shared" si="5"/>
        <v>PreventivoManual</v>
      </c>
      <c r="Z18" s="60">
        <f>IFERROR(VLOOKUP(Y18,Tablas!$C$73:$D$78,2,0)," ")</f>
        <v>0.4</v>
      </c>
      <c r="AA18" s="55" t="s">
        <v>52</v>
      </c>
      <c r="AB18" s="55" t="s">
        <v>53</v>
      </c>
      <c r="AC18" s="55"/>
      <c r="AD18" s="60">
        <f t="shared" ref="AD18" si="22">IFERROR(N18-(N18*Z18),0)</f>
        <v>0.36</v>
      </c>
      <c r="AE18" s="55" t="str">
        <f t="shared" si="20"/>
        <v>Baja</v>
      </c>
      <c r="AF18" s="62">
        <f t="shared" ref="AF18" si="23">IFERROR(AD18-(AD18*Z18),0)</f>
        <v>0.216</v>
      </c>
      <c r="AG18" s="55" t="str">
        <f t="shared" ref="AG18:AH18" si="24">+P18</f>
        <v>Menor</v>
      </c>
      <c r="AH18" s="62">
        <f t="shared" si="24"/>
        <v>0.4</v>
      </c>
      <c r="AI18" s="85" t="str">
        <f t="shared" ref="AI18" si="25">CONCATENATE(AE18,AG18)</f>
        <v>BajaMenor</v>
      </c>
      <c r="AJ18" s="55" t="str">
        <f>VLOOKUP(AI18,[3]Tablas!$C$34:$D$58,2,0)</f>
        <v>Moderado</v>
      </c>
      <c r="AK18" s="55" t="s">
        <v>69</v>
      </c>
      <c r="AL18" s="59" t="str">
        <f>VLOOKUP(AJ18,[3]Tablas!$A$104:$B$108,2,0)</f>
        <v>Si</v>
      </c>
      <c r="AM18" s="59" t="s">
        <v>234</v>
      </c>
      <c r="AN18" s="59" t="s">
        <v>235</v>
      </c>
      <c r="AO18" s="86">
        <v>44409</v>
      </c>
      <c r="AP18" s="86">
        <v>44804</v>
      </c>
      <c r="AQ18" s="59" t="s">
        <v>236</v>
      </c>
      <c r="AR18" s="61" t="s">
        <v>237</v>
      </c>
      <c r="AS18" s="87" t="s">
        <v>819</v>
      </c>
      <c r="AT18" s="239"/>
    </row>
    <row r="19" spans="1:46" ht="252" customHeight="1" x14ac:dyDescent="0.3">
      <c r="A19" s="138" t="s">
        <v>606</v>
      </c>
      <c r="B19" s="138" t="s">
        <v>660</v>
      </c>
      <c r="C19" s="138" t="s">
        <v>662</v>
      </c>
      <c r="D19" s="138" t="s">
        <v>663</v>
      </c>
      <c r="E19" s="66">
        <v>8</v>
      </c>
      <c r="F19" s="54" t="s">
        <v>57</v>
      </c>
      <c r="G19" s="54" t="s">
        <v>244</v>
      </c>
      <c r="H19" s="54" t="s">
        <v>245</v>
      </c>
      <c r="I19" s="54" t="s">
        <v>246</v>
      </c>
      <c r="J19" s="54" t="s">
        <v>59</v>
      </c>
      <c r="K19" s="54" t="s">
        <v>14</v>
      </c>
      <c r="L19" s="55">
        <v>12</v>
      </c>
      <c r="M19" s="50" t="str">
        <f>IFERROR(VLOOKUP(K19,[4]Tablas!$A$15:$C$19,3,0)," ")</f>
        <v>A l t a</v>
      </c>
      <c r="N19" s="41">
        <f>VLOOKUP(K19,[4]Tablas!$A$15:$B$19,2,0)</f>
        <v>0.8</v>
      </c>
      <c r="O19" s="57" t="s">
        <v>27</v>
      </c>
      <c r="P19" s="50" t="str">
        <f>IFERROR(VLOOKUP(O19,[4]Tablas!$A$23:$C$32,3,0)," ")</f>
        <v>Catastrófico</v>
      </c>
      <c r="Q19" s="62">
        <f>IFERROR(VLOOKUP(O19,[3]Tablas!$A$23:$B$32,2,0),0)</f>
        <v>1</v>
      </c>
      <c r="R19" s="41" t="str">
        <f>CONCATENATE(M19,P19)</f>
        <v>A l t aCatastrófico</v>
      </c>
      <c r="S19" s="50" t="str">
        <f>IFERROR(VLOOKUP(R19,[4]Tablas!$C$34:$D$58,2,0)," ")</f>
        <v>Extremo</v>
      </c>
      <c r="T19" s="54" t="s">
        <v>248</v>
      </c>
      <c r="U19" s="55" t="s">
        <v>67</v>
      </c>
      <c r="V19" s="55"/>
      <c r="W19" s="55" t="s">
        <v>47</v>
      </c>
      <c r="X19" s="55" t="s">
        <v>49</v>
      </c>
      <c r="Y19" s="55" t="str">
        <f t="shared" si="5"/>
        <v>DetectivoManual</v>
      </c>
      <c r="Z19" s="60">
        <f>IFERROR(VLOOKUP(Y19,Tablas!$C$73:$D$78,2,0)," ")</f>
        <v>0.3</v>
      </c>
      <c r="AA19" s="55" t="s">
        <v>52</v>
      </c>
      <c r="AB19" s="55" t="s">
        <v>53</v>
      </c>
      <c r="AC19" s="55" t="s">
        <v>56</v>
      </c>
      <c r="AD19" s="60">
        <f t="shared" ref="AD19" si="26">IFERROR(N19-(N19*Z19),0)</f>
        <v>0.56000000000000005</v>
      </c>
      <c r="AE19" s="55" t="str">
        <f t="shared" ref="AE19" si="27">IF(AD19&lt;20%,"Muy Baja",IF(AD19&lt;40%,"Baja",IF(AD19&lt;60%,"Media",IF(AD19&lt;80%,"A l t a",IF(AD19&gt;80%,"Muy Alta")))))</f>
        <v>Media</v>
      </c>
      <c r="AF19" s="62">
        <f t="shared" ref="AF19" si="28">IFERROR(AD19-(AD19*Z19),0)</f>
        <v>0.39200000000000002</v>
      </c>
      <c r="AG19" s="55" t="str">
        <f t="shared" ref="AG19" si="29">+P19</f>
        <v>Catastrófico</v>
      </c>
      <c r="AH19" s="62">
        <f t="shared" ref="AH19" si="30">+Q19</f>
        <v>1</v>
      </c>
      <c r="AI19" s="85" t="str">
        <f t="shared" ref="AI19" si="31">CONCATENATE(AE19,AG19)</f>
        <v>MediaCatastrófico</v>
      </c>
      <c r="AJ19" s="55" t="str">
        <f>VLOOKUP(AI19,[3]Tablas!$C$34:$D$58,2,0)</f>
        <v>Extremo</v>
      </c>
      <c r="AK19" s="55" t="s">
        <v>69</v>
      </c>
      <c r="AL19" s="59" t="str">
        <f>VLOOKUP(AJ19,[3]Tablas!$A$104:$B$108,2,0)</f>
        <v>Si</v>
      </c>
      <c r="AM19" s="83" t="s">
        <v>597</v>
      </c>
      <c r="AN19" s="83" t="s">
        <v>249</v>
      </c>
      <c r="AO19" s="88">
        <v>44713</v>
      </c>
      <c r="AP19" s="88">
        <v>45107</v>
      </c>
      <c r="AQ19" s="83" t="s">
        <v>598</v>
      </c>
      <c r="AR19" s="83" t="s">
        <v>250</v>
      </c>
      <c r="AS19" s="87" t="s">
        <v>820</v>
      </c>
      <c r="AT19" s="59" t="s">
        <v>728</v>
      </c>
    </row>
    <row r="20" spans="1:46" ht="270" customHeight="1" x14ac:dyDescent="0.3">
      <c r="A20" s="138"/>
      <c r="B20" s="138"/>
      <c r="C20" s="138"/>
      <c r="D20" s="138"/>
      <c r="E20" s="66">
        <v>9</v>
      </c>
      <c r="F20" s="54" t="s">
        <v>251</v>
      </c>
      <c r="G20" s="54" t="s">
        <v>252</v>
      </c>
      <c r="H20" s="54" t="s">
        <v>253</v>
      </c>
      <c r="I20" s="54" t="s">
        <v>254</v>
      </c>
      <c r="J20" s="54" t="s">
        <v>65</v>
      </c>
      <c r="K20" s="54" t="s">
        <v>11</v>
      </c>
      <c r="L20" s="55">
        <v>120</v>
      </c>
      <c r="M20" s="50" t="str">
        <f>IFERROR(VLOOKUP(K20,[4]Tablas!$A$15:$C$19,3,0)," ")</f>
        <v>Muy Alta</v>
      </c>
      <c r="N20" s="41">
        <f>VLOOKUP(K20,[4]Tablas!$A$15:$B$19,2,0)</f>
        <v>1</v>
      </c>
      <c r="O20" s="57" t="s">
        <v>26</v>
      </c>
      <c r="P20" s="50" t="str">
        <f>IFERROR(VLOOKUP(O20,[4]Tablas!$A$23:$C$32,3,0)," ")</f>
        <v>Moderado</v>
      </c>
      <c r="Q20" s="75">
        <f>IFERROR(VLOOKUP(O20,Tablas!$A$23:$B$32,2,0)," ")</f>
        <v>0.6</v>
      </c>
      <c r="R20" s="41" t="str">
        <f>CONCATENATE(M20,P20)</f>
        <v>Muy AltaModerado</v>
      </c>
      <c r="S20" s="50" t="str">
        <f>IFERROR(VLOOKUP(R20,[4]Tablas!$C$34:$D$58,2,0)," ")</f>
        <v>Alto</v>
      </c>
      <c r="T20" s="54" t="s">
        <v>599</v>
      </c>
      <c r="U20" s="55" t="s">
        <v>67</v>
      </c>
      <c r="V20" s="55"/>
      <c r="W20" s="55" t="s">
        <v>46</v>
      </c>
      <c r="X20" s="55" t="s">
        <v>49</v>
      </c>
      <c r="Y20" s="55" t="str">
        <f t="shared" si="5"/>
        <v>PreventivoManual</v>
      </c>
      <c r="Z20" s="60">
        <f>IFERROR(VLOOKUP(Y20,Tablas!$C$73:$D$78,2,0)," ")</f>
        <v>0.4</v>
      </c>
      <c r="AA20" s="55" t="s">
        <v>51</v>
      </c>
      <c r="AB20" s="55" t="s">
        <v>54</v>
      </c>
      <c r="AC20" s="54" t="s">
        <v>55</v>
      </c>
      <c r="AD20" s="60">
        <f t="shared" ref="AD20" si="32">IFERROR(N20-(N20*Z20),0)</f>
        <v>0.6</v>
      </c>
      <c r="AE20" s="55" t="str">
        <f t="shared" ref="AE20" si="33">IF(AD20&lt;20%,"Muy Baja",IF(AD20&lt;40%,"Baja",IF(AD20&lt;60%,"Media",IF(AD20&lt;80%,"A l t a",IF(AD20&gt;80%,"Muy Alta")))))</f>
        <v>A l t a</v>
      </c>
      <c r="AF20" s="62">
        <f t="shared" ref="AF20" si="34">IFERROR(AD20-(AD20*Z20),0)</f>
        <v>0.36</v>
      </c>
      <c r="AG20" s="55" t="str">
        <f t="shared" ref="AG20" si="35">+P20</f>
        <v>Moderado</v>
      </c>
      <c r="AH20" s="62">
        <f t="shared" ref="AH20" si="36">+Q20</f>
        <v>0.6</v>
      </c>
      <c r="AI20" s="85" t="str">
        <f t="shared" ref="AI20" si="37">CONCATENATE(AE20,AG20)</f>
        <v>A l t aModerado</v>
      </c>
      <c r="AJ20" s="55" t="str">
        <f>VLOOKUP(AI20,[3]Tablas!$C$34:$D$58,2,0)</f>
        <v>Alto</v>
      </c>
      <c r="AK20" s="55" t="s">
        <v>69</v>
      </c>
      <c r="AL20" s="59" t="str">
        <f>VLOOKUP(AJ20,[3]Tablas!$A$104:$B$108,2,0)</f>
        <v>Si</v>
      </c>
      <c r="AM20" s="83" t="s">
        <v>765</v>
      </c>
      <c r="AN20" s="83" t="s">
        <v>600</v>
      </c>
      <c r="AO20" s="89">
        <v>44774</v>
      </c>
      <c r="AP20" s="89">
        <v>45076</v>
      </c>
      <c r="AQ20" s="83" t="s">
        <v>766</v>
      </c>
      <c r="AR20" s="83" t="s">
        <v>250</v>
      </c>
      <c r="AS20" s="90" t="s">
        <v>729</v>
      </c>
      <c r="AT20" s="59" t="s">
        <v>728</v>
      </c>
    </row>
    <row r="21" spans="1:46" ht="156" customHeight="1" x14ac:dyDescent="0.3">
      <c r="A21" s="138"/>
      <c r="B21" s="138" t="s">
        <v>285</v>
      </c>
      <c r="C21" s="138"/>
      <c r="D21" s="138"/>
      <c r="E21" s="229">
        <v>10</v>
      </c>
      <c r="F21" s="138" t="s">
        <v>251</v>
      </c>
      <c r="G21" s="138" t="s">
        <v>255</v>
      </c>
      <c r="H21" s="138" t="s">
        <v>256</v>
      </c>
      <c r="I21" s="138" t="s">
        <v>257</v>
      </c>
      <c r="J21" s="138" t="s">
        <v>65</v>
      </c>
      <c r="K21" s="138" t="s">
        <v>14</v>
      </c>
      <c r="L21" s="139">
        <v>4</v>
      </c>
      <c r="M21" s="163" t="str">
        <f>IFERROR(VLOOKUP(K21,[4]Tablas!$A$15:$C$19,3,0)," ")</f>
        <v>A l t a</v>
      </c>
      <c r="N21" s="164">
        <f>VLOOKUP(K21,[4]Tablas!$A$15:$B$19,2,0)</f>
        <v>0.8</v>
      </c>
      <c r="O21" s="142" t="s">
        <v>26</v>
      </c>
      <c r="P21" s="163" t="str">
        <f>IFERROR(VLOOKUP(O21,[4]Tablas!$A$23:$C$32,3,0)," ")</f>
        <v>Moderado</v>
      </c>
      <c r="Q21" s="141">
        <f>IFERROR(VLOOKUP(O21,Tablas!$A$23:$B$32,2,0)," ")</f>
        <v>0.6</v>
      </c>
      <c r="R21" s="41" t="str">
        <f>CONCATENATE(M21,P21)</f>
        <v>A l t aModerado</v>
      </c>
      <c r="S21" s="163" t="str">
        <f>IFERROR(VLOOKUP(R21,[4]Tablas!$C$34:$D$58,2,0)," ")</f>
        <v>Alto</v>
      </c>
      <c r="T21" s="54" t="s">
        <v>258</v>
      </c>
      <c r="U21" s="55" t="s">
        <v>259</v>
      </c>
      <c r="V21" s="55"/>
      <c r="W21" s="55" t="s">
        <v>47</v>
      </c>
      <c r="X21" s="55" t="s">
        <v>49</v>
      </c>
      <c r="Y21" s="55" t="str">
        <f t="shared" si="5"/>
        <v>DetectivoManual</v>
      </c>
      <c r="Z21" s="60">
        <f>IFERROR(VLOOKUP(Y21,Tablas!$C$73:$D$78,2,0)," ")</f>
        <v>0.3</v>
      </c>
      <c r="AA21" s="55" t="s">
        <v>51</v>
      </c>
      <c r="AB21" s="55" t="s">
        <v>54</v>
      </c>
      <c r="AC21" s="55" t="s">
        <v>260</v>
      </c>
      <c r="AD21" s="62">
        <f>IFERROR(N21-(N21*Z21),0)</f>
        <v>0.56000000000000005</v>
      </c>
      <c r="AE21" s="163" t="str">
        <f>IF(AD22&lt;20%,"Muy Baja",IF(AD22&lt;40%,"Baja",IF(AD22&lt;60%,"Media",IF(AD22&lt;80%,"A l t a",IF(AD22&gt;80%,"Muy Alta")))))</f>
        <v>Baja</v>
      </c>
      <c r="AF21" s="164">
        <f>IFERROR(AD21-(AD21*Z22),0)</f>
        <v>0.39200000000000002</v>
      </c>
      <c r="AG21" s="163" t="str">
        <f t="shared" ref="AG21" si="38">+P21</f>
        <v>Moderado</v>
      </c>
      <c r="AH21" s="164">
        <v>0.4</v>
      </c>
      <c r="AI21" s="45" t="str">
        <f>CONCATENATE(AE21,AG21)</f>
        <v>BajaModerado</v>
      </c>
      <c r="AJ21" s="163" t="str">
        <f>IFERROR(VLOOKUP(AI21,[4]Tablas!$C$34:$D$58,2,0)," ")</f>
        <v>Moderado</v>
      </c>
      <c r="AK21" s="163" t="s">
        <v>69</v>
      </c>
      <c r="AL21" s="150" t="str">
        <f>VLOOKUP(AJ21,[4]Tablas!$A$104:$B$108,2,0)</f>
        <v>Si</v>
      </c>
      <c r="AM21" s="59" t="s">
        <v>261</v>
      </c>
      <c r="AN21" s="59" t="s">
        <v>767</v>
      </c>
      <c r="AO21" s="88">
        <v>44713</v>
      </c>
      <c r="AP21" s="88">
        <v>118155</v>
      </c>
      <c r="AQ21" s="83" t="s">
        <v>601</v>
      </c>
      <c r="AR21" s="83" t="s">
        <v>250</v>
      </c>
      <c r="AS21" s="87" t="s">
        <v>821</v>
      </c>
      <c r="AT21" s="150" t="s">
        <v>728</v>
      </c>
    </row>
    <row r="22" spans="1:46" ht="151.19999999999999" customHeight="1" x14ac:dyDescent="0.3">
      <c r="A22" s="138"/>
      <c r="B22" s="138"/>
      <c r="C22" s="138"/>
      <c r="D22" s="138"/>
      <c r="E22" s="206"/>
      <c r="F22" s="139"/>
      <c r="G22" s="139"/>
      <c r="H22" s="139"/>
      <c r="I22" s="139"/>
      <c r="J22" s="139"/>
      <c r="K22" s="139"/>
      <c r="L22" s="139"/>
      <c r="M22" s="168"/>
      <c r="N22" s="168"/>
      <c r="O22" s="180"/>
      <c r="P22" s="168"/>
      <c r="Q22" s="141"/>
      <c r="R22" s="76"/>
      <c r="S22" s="168"/>
      <c r="T22" s="54" t="s">
        <v>262</v>
      </c>
      <c r="U22" s="55" t="s">
        <v>259</v>
      </c>
      <c r="V22" s="55"/>
      <c r="W22" s="55" t="s">
        <v>47</v>
      </c>
      <c r="X22" s="55" t="s">
        <v>49</v>
      </c>
      <c r="Y22" s="55" t="str">
        <f t="shared" si="5"/>
        <v>DetectivoManual</v>
      </c>
      <c r="Z22" s="60">
        <f>IFERROR(VLOOKUP(Y22,Tablas!$C$73:$D$78,2,0)," ")</f>
        <v>0.3</v>
      </c>
      <c r="AA22" s="55" t="s">
        <v>51</v>
      </c>
      <c r="AB22" s="55" t="s">
        <v>54</v>
      </c>
      <c r="AC22" s="55" t="s">
        <v>56</v>
      </c>
      <c r="AD22" s="62">
        <f>IFERROR(AD21-(AD21*Z22),0)</f>
        <v>0.39200000000000002</v>
      </c>
      <c r="AE22" s="168"/>
      <c r="AF22" s="168"/>
      <c r="AG22" s="168"/>
      <c r="AH22" s="168"/>
      <c r="AI22" s="65"/>
      <c r="AJ22" s="168"/>
      <c r="AK22" s="168"/>
      <c r="AL22" s="167"/>
      <c r="AM22" s="59" t="s">
        <v>263</v>
      </c>
      <c r="AN22" s="59" t="s">
        <v>767</v>
      </c>
      <c r="AO22" s="88">
        <v>44774</v>
      </c>
      <c r="AP22" s="88">
        <v>45100</v>
      </c>
      <c r="AQ22" s="83" t="s">
        <v>602</v>
      </c>
      <c r="AR22" s="83" t="s">
        <v>250</v>
      </c>
      <c r="AS22" s="83" t="s">
        <v>730</v>
      </c>
      <c r="AT22" s="150"/>
    </row>
    <row r="23" spans="1:46" ht="158.4" customHeight="1" x14ac:dyDescent="0.3">
      <c r="A23" s="138"/>
      <c r="B23" s="54" t="s">
        <v>661</v>
      </c>
      <c r="C23" s="138"/>
      <c r="D23" s="138"/>
      <c r="E23" s="66">
        <v>11</v>
      </c>
      <c r="F23" s="54" t="s">
        <v>251</v>
      </c>
      <c r="G23" s="54" t="s">
        <v>264</v>
      </c>
      <c r="H23" s="54" t="s">
        <v>265</v>
      </c>
      <c r="I23" s="54" t="s">
        <v>266</v>
      </c>
      <c r="J23" s="54" t="s">
        <v>59</v>
      </c>
      <c r="K23" s="54" t="s">
        <v>12</v>
      </c>
      <c r="L23" s="55">
        <v>30</v>
      </c>
      <c r="M23" s="50" t="str">
        <f>IFERROR(VLOOKUP(K23,[4]Tablas!$A$15:$C$19,3,0)," ")</f>
        <v>Baja</v>
      </c>
      <c r="N23" s="41">
        <f>VLOOKUP(K23,[4]Tablas!$A$15:$B$19,2,0)</f>
        <v>0.4</v>
      </c>
      <c r="O23" s="57" t="s">
        <v>26</v>
      </c>
      <c r="P23" s="50" t="str">
        <f>IFERROR(VLOOKUP(O23,[4]Tablas!$A$23:$C$32,3,0)," ")</f>
        <v>Moderado</v>
      </c>
      <c r="Q23" s="75">
        <f>IFERROR(VLOOKUP(O23,Tablas!$A$23:$B$32,2,0)," ")</f>
        <v>0.6</v>
      </c>
      <c r="R23" s="41" t="str">
        <f>CONCATENATE(M23,P23)</f>
        <v>BajaModerado</v>
      </c>
      <c r="S23" s="50" t="str">
        <f>IFERROR(VLOOKUP(R23,[4]Tablas!$C$34:$D$58,2,0)," ")</f>
        <v>Moderado</v>
      </c>
      <c r="T23" s="54" t="s">
        <v>267</v>
      </c>
      <c r="U23" s="55" t="s">
        <v>67</v>
      </c>
      <c r="V23" s="55"/>
      <c r="W23" s="55" t="s">
        <v>46</v>
      </c>
      <c r="X23" s="55" t="s">
        <v>49</v>
      </c>
      <c r="Y23" s="55" t="str">
        <f t="shared" si="5"/>
        <v>PreventivoManual</v>
      </c>
      <c r="Z23" s="60">
        <f>IFERROR(VLOOKUP(Y23,Tablas!$C$73:$D$78,2,0)," ")</f>
        <v>0.4</v>
      </c>
      <c r="AA23" s="55" t="s">
        <v>51</v>
      </c>
      <c r="AB23" s="55" t="s">
        <v>54</v>
      </c>
      <c r="AC23" s="55" t="s">
        <v>56</v>
      </c>
      <c r="AD23" s="60">
        <f t="shared" ref="AD23" si="39">IFERROR(N23-(N23*Z23),0)</f>
        <v>0.24</v>
      </c>
      <c r="AE23" s="55" t="str">
        <f t="shared" ref="AE23" si="40">IF(AD23&lt;20%,"Muy Baja",IF(AD23&lt;40%,"Baja",IF(AD23&lt;60%,"Media",IF(AD23&lt;80%,"A l t a",IF(AD23&gt;80%,"Muy Alta")))))</f>
        <v>Baja</v>
      </c>
      <c r="AF23" s="62">
        <f t="shared" ref="AF23" si="41">IFERROR(AD23-(AD23*Z23),0)</f>
        <v>0.14399999999999999</v>
      </c>
      <c r="AG23" s="55" t="str">
        <f t="shared" ref="AG23" si="42">+P23</f>
        <v>Moderado</v>
      </c>
      <c r="AH23" s="62">
        <f t="shared" ref="AH23" si="43">+Q23</f>
        <v>0.6</v>
      </c>
      <c r="AI23" s="85" t="str">
        <f t="shared" ref="AI23" si="44">CONCATENATE(AE23,AG23)</f>
        <v>BajaModerado</v>
      </c>
      <c r="AJ23" s="55" t="str">
        <f>VLOOKUP(AI23,[3]Tablas!$C$34:$D$58,2,0)</f>
        <v>Moderado</v>
      </c>
      <c r="AK23" s="55" t="s">
        <v>69</v>
      </c>
      <c r="AL23" s="59" t="str">
        <f>VLOOKUP(AJ23,[3]Tablas!$A$104:$B$108,2,0)</f>
        <v>Si</v>
      </c>
      <c r="AM23" s="83" t="s">
        <v>768</v>
      </c>
      <c r="AN23" s="83" t="s">
        <v>769</v>
      </c>
      <c r="AO23" s="91">
        <v>44774</v>
      </c>
      <c r="AP23" s="91">
        <v>44896</v>
      </c>
      <c r="AQ23" s="83" t="s">
        <v>770</v>
      </c>
      <c r="AR23" s="83" t="s">
        <v>250</v>
      </c>
      <c r="AS23" s="87" t="s">
        <v>822</v>
      </c>
      <c r="AT23" s="59" t="s">
        <v>728</v>
      </c>
    </row>
    <row r="24" spans="1:46" ht="106.8" customHeight="1" x14ac:dyDescent="0.3">
      <c r="A24" s="138"/>
      <c r="B24" s="138" t="s">
        <v>286</v>
      </c>
      <c r="C24" s="138"/>
      <c r="D24" s="138"/>
      <c r="E24" s="206">
        <v>12</v>
      </c>
      <c r="F24" s="138" t="s">
        <v>251</v>
      </c>
      <c r="G24" s="138" t="s">
        <v>268</v>
      </c>
      <c r="H24" s="138" t="s">
        <v>269</v>
      </c>
      <c r="I24" s="138" t="s">
        <v>270</v>
      </c>
      <c r="J24" s="138" t="s">
        <v>65</v>
      </c>
      <c r="K24" s="138" t="s">
        <v>13</v>
      </c>
      <c r="L24" s="139">
        <v>331</v>
      </c>
      <c r="M24" s="163" t="str">
        <f>IFERROR(VLOOKUP(K24,[4]Tablas!$A$15:$C$19,3,0)," ")</f>
        <v>Media</v>
      </c>
      <c r="N24" s="164">
        <f>VLOOKUP(K24,[4]Tablas!$A$15:$B$19,2,0)</f>
        <v>0.6</v>
      </c>
      <c r="O24" s="142" t="s">
        <v>26</v>
      </c>
      <c r="P24" s="163" t="str">
        <f>IFERROR(VLOOKUP(O24,[4]Tablas!$A$23:$C$32,3,0)," ")</f>
        <v>Moderado</v>
      </c>
      <c r="Q24" s="141">
        <f>IFERROR(VLOOKUP(O24,Tablas!$A$23:$B$32,2,0)," ")</f>
        <v>0.6</v>
      </c>
      <c r="R24" s="41" t="str">
        <f>CONCATENATE(M24,P24)</f>
        <v>MediaModerado</v>
      </c>
      <c r="S24" s="163" t="str">
        <f>IFERROR(VLOOKUP(R24,[4]Tablas!$C$34:$D$58,2,0)," ")</f>
        <v>Moderado</v>
      </c>
      <c r="T24" s="54" t="s">
        <v>271</v>
      </c>
      <c r="U24" s="55" t="s">
        <v>67</v>
      </c>
      <c r="V24" s="55"/>
      <c r="W24" s="55" t="s">
        <v>46</v>
      </c>
      <c r="X24" s="55" t="s">
        <v>49</v>
      </c>
      <c r="Y24" s="55" t="str">
        <f t="shared" si="5"/>
        <v>PreventivoManual</v>
      </c>
      <c r="Z24" s="60">
        <f>IFERROR(VLOOKUP(Y24,Tablas!$C$73:$D$78,2,0)," ")</f>
        <v>0.4</v>
      </c>
      <c r="AA24" s="55" t="s">
        <v>51</v>
      </c>
      <c r="AB24" s="55" t="s">
        <v>53</v>
      </c>
      <c r="AC24" s="54" t="s">
        <v>55</v>
      </c>
      <c r="AD24" s="62">
        <f>IFERROR(N24-(N24*Z24),0)</f>
        <v>0.36</v>
      </c>
      <c r="AE24" s="163" t="str">
        <f>IF(AD25&lt;20%,"Muy Baja",IF(AD25&lt;40%,"Baja",IF(AD25&lt;60%,"Media",IF(AD25&lt;80%,"A l t a",IF(AD25&gt;80%,"Muy Alta")))))</f>
        <v>Baja</v>
      </c>
      <c r="AF24" s="164">
        <f>IFERROR(AD24-(AD24*Z25),0)</f>
        <v>0.216</v>
      </c>
      <c r="AG24" s="163" t="str">
        <f t="shared" ref="AG24:AH24" si="45">+P24</f>
        <v>Moderado</v>
      </c>
      <c r="AH24" s="164">
        <f t="shared" si="45"/>
        <v>0.6</v>
      </c>
      <c r="AI24" s="45" t="str">
        <f>CONCATENATE(AE24,AG24)</f>
        <v>BajaModerado</v>
      </c>
      <c r="AJ24" s="163" t="str">
        <f>IFERROR(VLOOKUP(AI24,[4]Tablas!$C$34:$D$58,2,0)," ")</f>
        <v>Moderado</v>
      </c>
      <c r="AK24" s="163" t="s">
        <v>69</v>
      </c>
      <c r="AL24" s="150" t="str">
        <f>VLOOKUP(AJ24,[4]Tablas!$A$104:$B$108,2,0)</f>
        <v>Si</v>
      </c>
      <c r="AM24" s="83" t="s">
        <v>771</v>
      </c>
      <c r="AN24" s="83" t="s">
        <v>272</v>
      </c>
      <c r="AO24" s="91">
        <v>44409</v>
      </c>
      <c r="AP24" s="91">
        <v>44531</v>
      </c>
      <c r="AQ24" s="83" t="s">
        <v>772</v>
      </c>
      <c r="AR24" s="83" t="s">
        <v>247</v>
      </c>
      <c r="AS24" s="87" t="s">
        <v>823</v>
      </c>
      <c r="AT24" s="150" t="s">
        <v>728</v>
      </c>
    </row>
    <row r="25" spans="1:46" ht="130.80000000000001" customHeight="1" x14ac:dyDescent="0.3">
      <c r="A25" s="138"/>
      <c r="B25" s="138"/>
      <c r="C25" s="138"/>
      <c r="D25" s="138"/>
      <c r="E25" s="206"/>
      <c r="F25" s="139"/>
      <c r="G25" s="139"/>
      <c r="H25" s="139"/>
      <c r="I25" s="139"/>
      <c r="J25" s="139"/>
      <c r="K25" s="139"/>
      <c r="L25" s="139"/>
      <c r="M25" s="168"/>
      <c r="N25" s="168"/>
      <c r="O25" s="180"/>
      <c r="P25" s="168"/>
      <c r="Q25" s="141"/>
      <c r="R25" s="65"/>
      <c r="S25" s="168"/>
      <c r="T25" s="54" t="s">
        <v>273</v>
      </c>
      <c r="U25" s="55"/>
      <c r="V25" s="55"/>
      <c r="W25" s="55" t="s">
        <v>46</v>
      </c>
      <c r="X25" s="55" t="s">
        <v>49</v>
      </c>
      <c r="Y25" s="55" t="str">
        <f t="shared" si="5"/>
        <v>PreventivoManual</v>
      </c>
      <c r="Z25" s="60">
        <f>IFERROR(VLOOKUP(Y25,Tablas!$C$73:$D$78,2,0)," ")</f>
        <v>0.4</v>
      </c>
      <c r="AA25" s="55" t="s">
        <v>51</v>
      </c>
      <c r="AB25" s="55" t="s">
        <v>54</v>
      </c>
      <c r="AC25" s="54" t="s">
        <v>56</v>
      </c>
      <c r="AD25" s="62">
        <f>IFERROR(AD24-(AD24*Z25),0)</f>
        <v>0.216</v>
      </c>
      <c r="AE25" s="168"/>
      <c r="AF25" s="168"/>
      <c r="AG25" s="168"/>
      <c r="AH25" s="168"/>
      <c r="AI25" s="45"/>
      <c r="AJ25" s="168"/>
      <c r="AK25" s="168"/>
      <c r="AL25" s="167"/>
      <c r="AM25" s="83" t="s">
        <v>773</v>
      </c>
      <c r="AN25" s="83" t="s">
        <v>274</v>
      </c>
      <c r="AO25" s="92">
        <v>44764</v>
      </c>
      <c r="AP25" s="93">
        <v>45078</v>
      </c>
      <c r="AQ25" s="83" t="s">
        <v>603</v>
      </c>
      <c r="AR25" s="83" t="s">
        <v>250</v>
      </c>
      <c r="AS25" s="87" t="s">
        <v>824</v>
      </c>
      <c r="AT25" s="150"/>
    </row>
    <row r="26" spans="1:46" ht="132.6" customHeight="1" x14ac:dyDescent="0.3">
      <c r="A26" s="138"/>
      <c r="B26" s="138"/>
      <c r="C26" s="138"/>
      <c r="D26" s="138"/>
      <c r="E26" s="206">
        <v>13</v>
      </c>
      <c r="F26" s="138" t="s">
        <v>251</v>
      </c>
      <c r="G26" s="138" t="s">
        <v>275</v>
      </c>
      <c r="H26" s="138" t="s">
        <v>276</v>
      </c>
      <c r="I26" s="138" t="s">
        <v>277</v>
      </c>
      <c r="J26" s="138" t="s">
        <v>65</v>
      </c>
      <c r="K26" s="138" t="s">
        <v>6</v>
      </c>
      <c r="L26" s="139">
        <v>2</v>
      </c>
      <c r="M26" s="163" t="str">
        <f>IFERROR(VLOOKUP(K26,[4]Tablas!$A$15:$C$19,3,0)," ")</f>
        <v>Muy Baja</v>
      </c>
      <c r="N26" s="164">
        <f>VLOOKUP(K26,[4]Tablas!$A$15:$B$19,2,0)</f>
        <v>0.2</v>
      </c>
      <c r="O26" s="142" t="s">
        <v>180</v>
      </c>
      <c r="P26" s="163" t="str">
        <f>IFERROR(VLOOKUP(O26,[4]Tablas!$A$23:$C$32,3,0)," ")</f>
        <v>Mayor</v>
      </c>
      <c r="Q26" s="141">
        <f>IFERROR(VLOOKUP(O26,Tablas!$A$23:$B$32,2,0)," ")</f>
        <v>0.8</v>
      </c>
      <c r="R26" s="41" t="str">
        <f>CONCATENATE(M26,P26)</f>
        <v>Muy BajaMayor</v>
      </c>
      <c r="S26" s="163" t="str">
        <f>IFERROR(VLOOKUP(R26,[4]Tablas!$C$34:$D$58,2,0)," ")</f>
        <v>Alto</v>
      </c>
      <c r="T26" s="54" t="s">
        <v>278</v>
      </c>
      <c r="U26" s="55" t="s">
        <v>259</v>
      </c>
      <c r="V26" s="55"/>
      <c r="W26" s="55" t="s">
        <v>46</v>
      </c>
      <c r="X26" s="55" t="s">
        <v>49</v>
      </c>
      <c r="Y26" s="55" t="str">
        <f t="shared" si="5"/>
        <v>PreventivoManual</v>
      </c>
      <c r="Z26" s="60">
        <f>IFERROR(VLOOKUP(Y26,Tablas!$C$73:$D$78,2,0)," ")</f>
        <v>0.4</v>
      </c>
      <c r="AA26" s="55" t="s">
        <v>51</v>
      </c>
      <c r="AB26" s="55" t="s">
        <v>54</v>
      </c>
      <c r="AC26" s="55" t="s">
        <v>55</v>
      </c>
      <c r="AD26" s="62">
        <f>IFERROR(N26-(N26*Z26),0)</f>
        <v>0.12</v>
      </c>
      <c r="AE26" s="163" t="str">
        <f>IF(AD27&lt;20%,"Muy Baja",IF(AD27&lt;40%,"Baja",IF(AD27&lt;60%,"Media",IF(AD27&lt;80%,"A l t a",IF(AD27&gt;80%,"Muy Alta")))))</f>
        <v>Muy Baja</v>
      </c>
      <c r="AF26" s="164">
        <f>IFERROR(AD26-(AD26*Z27),0)</f>
        <v>7.1999999999999995E-2</v>
      </c>
      <c r="AG26" s="163" t="str">
        <f t="shared" ref="AG26:AH26" si="46">+P26</f>
        <v>Mayor</v>
      </c>
      <c r="AH26" s="164">
        <f t="shared" si="46"/>
        <v>0.8</v>
      </c>
      <c r="AI26" s="45" t="str">
        <f>CONCATENATE(AE26,AG26)</f>
        <v>Muy BajaMayor</v>
      </c>
      <c r="AJ26" s="163" t="str">
        <f>IFERROR(VLOOKUP(AI26,[4]Tablas!$C$34:$D$58,2,0)," ")</f>
        <v>Alto</v>
      </c>
      <c r="AK26" s="163" t="s">
        <v>69</v>
      </c>
      <c r="AL26" s="150" t="str">
        <f>VLOOKUP(AJ26,[4]Tablas!$A$104:$B$108,2,0)</f>
        <v>Si</v>
      </c>
      <c r="AM26" s="83" t="s">
        <v>279</v>
      </c>
      <c r="AN26" s="83" t="s">
        <v>280</v>
      </c>
      <c r="AO26" s="91">
        <v>44409</v>
      </c>
      <c r="AP26" s="91">
        <v>44531</v>
      </c>
      <c r="AQ26" s="83" t="s">
        <v>281</v>
      </c>
      <c r="AR26" s="83" t="s">
        <v>247</v>
      </c>
      <c r="AS26" s="83" t="s">
        <v>282</v>
      </c>
      <c r="AT26" s="150" t="s">
        <v>728</v>
      </c>
    </row>
    <row r="27" spans="1:46" ht="82.2" customHeight="1" x14ac:dyDescent="0.3">
      <c r="A27" s="138"/>
      <c r="B27" s="138"/>
      <c r="C27" s="138"/>
      <c r="D27" s="138"/>
      <c r="E27" s="206"/>
      <c r="F27" s="139"/>
      <c r="G27" s="139"/>
      <c r="H27" s="139"/>
      <c r="I27" s="139"/>
      <c r="J27" s="139"/>
      <c r="K27" s="139"/>
      <c r="L27" s="139"/>
      <c r="M27" s="168"/>
      <c r="N27" s="168"/>
      <c r="O27" s="180"/>
      <c r="P27" s="168"/>
      <c r="Q27" s="141"/>
      <c r="R27" s="94"/>
      <c r="S27" s="168"/>
      <c r="T27" s="54" t="s">
        <v>283</v>
      </c>
      <c r="U27" s="55"/>
      <c r="V27" s="55"/>
      <c r="W27" s="55" t="s">
        <v>46</v>
      </c>
      <c r="X27" s="55" t="s">
        <v>49</v>
      </c>
      <c r="Y27" s="55" t="str">
        <f t="shared" si="5"/>
        <v>PreventivoManual</v>
      </c>
      <c r="Z27" s="60">
        <f>IFERROR(VLOOKUP(Y27,Tablas!$C$73:$D$78,2,0)," ")</f>
        <v>0.4</v>
      </c>
      <c r="AA27" s="55" t="s">
        <v>51</v>
      </c>
      <c r="AB27" s="55" t="s">
        <v>54</v>
      </c>
      <c r="AC27" s="55" t="s">
        <v>56</v>
      </c>
      <c r="AD27" s="62">
        <f>IFERROR(AD26-(AD26*Z27),0)</f>
        <v>7.1999999999999995E-2</v>
      </c>
      <c r="AE27" s="168"/>
      <c r="AF27" s="168"/>
      <c r="AG27" s="168"/>
      <c r="AH27" s="168"/>
      <c r="AI27" s="45"/>
      <c r="AJ27" s="168"/>
      <c r="AK27" s="168"/>
      <c r="AL27" s="167"/>
      <c r="AM27" s="83" t="s">
        <v>774</v>
      </c>
      <c r="AN27" s="83" t="s">
        <v>280</v>
      </c>
      <c r="AO27" s="88">
        <v>44774</v>
      </c>
      <c r="AP27" s="88">
        <v>45107</v>
      </c>
      <c r="AQ27" s="83" t="s">
        <v>604</v>
      </c>
      <c r="AR27" s="83" t="s">
        <v>250</v>
      </c>
      <c r="AS27" s="95" t="s">
        <v>825</v>
      </c>
      <c r="AT27" s="150"/>
    </row>
    <row r="28" spans="1:46" ht="108" customHeight="1" x14ac:dyDescent="0.3">
      <c r="A28" s="138"/>
      <c r="B28" s="138" t="s">
        <v>284</v>
      </c>
      <c r="C28" s="138" t="s">
        <v>300</v>
      </c>
      <c r="D28" s="138" t="s">
        <v>301</v>
      </c>
      <c r="E28" s="206">
        <v>14</v>
      </c>
      <c r="F28" s="138" t="s">
        <v>251</v>
      </c>
      <c r="G28" s="138" t="s">
        <v>287</v>
      </c>
      <c r="H28" s="138" t="s">
        <v>288</v>
      </c>
      <c r="I28" s="138" t="s">
        <v>289</v>
      </c>
      <c r="J28" s="138" t="s">
        <v>59</v>
      </c>
      <c r="K28" s="138" t="s">
        <v>14</v>
      </c>
      <c r="L28" s="139">
        <v>6000</v>
      </c>
      <c r="M28" s="163" t="str">
        <f>IFERROR(VLOOKUP(K28,[5]Tablas!$A$15:$C$19,3,0)," ")</f>
        <v>A l t a</v>
      </c>
      <c r="N28" s="164">
        <f>VLOOKUP(K28,[5]Tablas!$A$15:$B$19,2,0)</f>
        <v>0.8</v>
      </c>
      <c r="O28" s="142" t="s">
        <v>26</v>
      </c>
      <c r="P28" s="163" t="str">
        <f>IFERROR(VLOOKUP(O28,[5]Tablas!$A$23:$C$32,3,0)," ")</f>
        <v>Moderado</v>
      </c>
      <c r="Q28" s="164">
        <v>0.6</v>
      </c>
      <c r="R28" s="41" t="str">
        <f>CONCATENATE(M28,P28)</f>
        <v>A l t aModerado</v>
      </c>
      <c r="S28" s="163" t="str">
        <f>IFERROR(VLOOKUP(R28,[5]Tablas!$C$34:$D$58,2,0)," ")</f>
        <v>Alto</v>
      </c>
      <c r="T28" s="32" t="s">
        <v>290</v>
      </c>
      <c r="U28" s="55" t="s">
        <v>67</v>
      </c>
      <c r="V28" s="55"/>
      <c r="W28" s="55" t="s">
        <v>46</v>
      </c>
      <c r="X28" s="55" t="s">
        <v>49</v>
      </c>
      <c r="Y28" s="55" t="str">
        <f t="shared" si="5"/>
        <v>PreventivoManual</v>
      </c>
      <c r="Z28" s="60">
        <f>IFERROR(VLOOKUP(Y28,Tablas!$C$73:$D$78,2,0)," ")</f>
        <v>0.4</v>
      </c>
      <c r="AA28" s="55" t="s">
        <v>51</v>
      </c>
      <c r="AB28" s="55" t="s">
        <v>53</v>
      </c>
      <c r="AC28" s="54" t="s">
        <v>55</v>
      </c>
      <c r="AD28" s="62">
        <f>IFERROR(N28-(N28*Z28),0)</f>
        <v>0.48</v>
      </c>
      <c r="AE28" s="163" t="str">
        <f>IF(AD29&lt;20%,"Muy Baja",IF(AD29&lt;40%,"Baja",IF(AD29&lt;60%,"Media",IF(AD29&lt;80%,"A l t a",IF(AD29&gt;80%,"Muy Alta")))))</f>
        <v>Baja</v>
      </c>
      <c r="AF28" s="164">
        <f>+AD28-(AD28*Z29)</f>
        <v>0.28799999999999998</v>
      </c>
      <c r="AG28" s="163" t="str">
        <f t="shared" ref="AG28:AH28" si="47">+P28</f>
        <v>Moderado</v>
      </c>
      <c r="AH28" s="164">
        <f t="shared" si="47"/>
        <v>0.6</v>
      </c>
      <c r="AI28" s="45" t="str">
        <f>CONCATENATE(AE28,AG28)</f>
        <v>BajaModerado</v>
      </c>
      <c r="AJ28" s="163" t="str">
        <f>IFERROR(VLOOKUP(AI28,[5]Tablas!$C$34:$D$58,2,0)," ")</f>
        <v>Moderado</v>
      </c>
      <c r="AK28" s="178" t="s">
        <v>69</v>
      </c>
      <c r="AL28" s="150" t="str">
        <f>VLOOKUP(AJ28,[5]Tablas!$A$104:$B$108,2,0)</f>
        <v>Si</v>
      </c>
      <c r="AM28" s="240" t="s">
        <v>292</v>
      </c>
      <c r="AN28" s="221" t="s">
        <v>775</v>
      </c>
      <c r="AO28" s="243">
        <v>44734</v>
      </c>
      <c r="AP28" s="245">
        <v>44896</v>
      </c>
      <c r="AQ28" s="221" t="s">
        <v>293</v>
      </c>
      <c r="AR28" s="230" t="s">
        <v>250</v>
      </c>
      <c r="AS28" s="204" t="s">
        <v>734</v>
      </c>
      <c r="AT28" s="150" t="s">
        <v>735</v>
      </c>
    </row>
    <row r="29" spans="1:46" ht="108" customHeight="1" x14ac:dyDescent="0.3">
      <c r="A29" s="138"/>
      <c r="B29" s="138"/>
      <c r="C29" s="138"/>
      <c r="D29" s="138"/>
      <c r="E29" s="206"/>
      <c r="F29" s="139"/>
      <c r="G29" s="139"/>
      <c r="H29" s="139"/>
      <c r="I29" s="139"/>
      <c r="J29" s="139"/>
      <c r="K29" s="139"/>
      <c r="L29" s="139"/>
      <c r="M29" s="168"/>
      <c r="N29" s="168"/>
      <c r="O29" s="180"/>
      <c r="P29" s="168"/>
      <c r="Q29" s="168"/>
      <c r="R29" s="65"/>
      <c r="S29" s="168"/>
      <c r="T29" s="33" t="s">
        <v>291</v>
      </c>
      <c r="U29" s="55" t="s">
        <v>67</v>
      </c>
      <c r="V29" s="55"/>
      <c r="W29" s="55" t="s">
        <v>46</v>
      </c>
      <c r="X29" s="55" t="s">
        <v>49</v>
      </c>
      <c r="Y29" s="55" t="str">
        <f t="shared" si="5"/>
        <v>PreventivoManual</v>
      </c>
      <c r="Z29" s="60">
        <f>IFERROR(VLOOKUP(Y29,Tablas!$C$73:$D$78,2,0)," ")</f>
        <v>0.4</v>
      </c>
      <c r="AA29" s="55" t="s">
        <v>52</v>
      </c>
      <c r="AB29" s="55" t="s">
        <v>54</v>
      </c>
      <c r="AC29" s="54" t="s">
        <v>55</v>
      </c>
      <c r="AD29" s="62">
        <f>IFERROR(AD28-(AD28*Z29),0)</f>
        <v>0.28799999999999998</v>
      </c>
      <c r="AE29" s="168"/>
      <c r="AF29" s="168"/>
      <c r="AG29" s="168"/>
      <c r="AH29" s="168"/>
      <c r="AI29" s="96"/>
      <c r="AJ29" s="168"/>
      <c r="AK29" s="168"/>
      <c r="AL29" s="167"/>
      <c r="AM29" s="241"/>
      <c r="AN29" s="242"/>
      <c r="AO29" s="244"/>
      <c r="AP29" s="246"/>
      <c r="AQ29" s="242"/>
      <c r="AR29" s="176"/>
      <c r="AS29" s="205"/>
      <c r="AT29" s="150"/>
    </row>
    <row r="30" spans="1:46" ht="108" customHeight="1" x14ac:dyDescent="0.3">
      <c r="A30" s="138"/>
      <c r="B30" s="138"/>
      <c r="C30" s="138"/>
      <c r="D30" s="138"/>
      <c r="E30" s="206">
        <v>15</v>
      </c>
      <c r="F30" s="138" t="s">
        <v>57</v>
      </c>
      <c r="G30" s="138" t="s">
        <v>605</v>
      </c>
      <c r="H30" s="138" t="s">
        <v>294</v>
      </c>
      <c r="I30" s="138" t="s">
        <v>295</v>
      </c>
      <c r="J30" s="138" t="s">
        <v>65</v>
      </c>
      <c r="K30" s="138" t="s">
        <v>6</v>
      </c>
      <c r="L30" s="139">
        <v>2</v>
      </c>
      <c r="M30" s="163" t="str">
        <f>IFERROR(VLOOKUP(K30,[5]Tablas!$A$15:$C$19,3,0)," ")</f>
        <v>Muy Baja</v>
      </c>
      <c r="N30" s="164">
        <f>VLOOKUP(K30,[5]Tablas!$A$15:$B$19,2,0)</f>
        <v>0.2</v>
      </c>
      <c r="O30" s="142" t="s">
        <v>180</v>
      </c>
      <c r="P30" s="163" t="str">
        <f>IFERROR(VLOOKUP(O30,[5]Tablas!$A$23:$C$32,3,0)," ")</f>
        <v>Mayor</v>
      </c>
      <c r="Q30" s="164">
        <v>0.6</v>
      </c>
      <c r="R30" s="41" t="str">
        <f>CONCATENATE(M30,P30)</f>
        <v>Muy BajaMayor</v>
      </c>
      <c r="S30" s="163" t="str">
        <f>IFERROR(VLOOKUP(R30,[5]Tablas!$C$34:$D$58,2,0)," ")</f>
        <v>Alto</v>
      </c>
      <c r="T30" s="34" t="s">
        <v>296</v>
      </c>
      <c r="U30" s="55" t="s">
        <v>67</v>
      </c>
      <c r="V30" s="55"/>
      <c r="W30" s="55" t="s">
        <v>47</v>
      </c>
      <c r="X30" s="55" t="s">
        <v>49</v>
      </c>
      <c r="Y30" s="55" t="str">
        <f t="shared" si="5"/>
        <v>DetectivoManual</v>
      </c>
      <c r="Z30" s="60">
        <f>IFERROR(VLOOKUP(Y30,Tablas!$C$73:$D$78,2,0)," ")</f>
        <v>0.3</v>
      </c>
      <c r="AA30" s="55" t="s">
        <v>51</v>
      </c>
      <c r="AB30" s="55" t="s">
        <v>53</v>
      </c>
      <c r="AC30" s="54" t="s">
        <v>55</v>
      </c>
      <c r="AD30" s="62">
        <f>IFERROR(N30-(N30*Z30),0)</f>
        <v>0.14000000000000001</v>
      </c>
      <c r="AE30" s="163" t="str">
        <f>IF(AD31&lt;20%,"Muy Baja",IF(AD31&lt;40%,"Baja",IF(AD31&lt;60%,"Media",IF(AD31&lt;80%,"A l t a",IF(AD31&gt;80%,"Muy Alta")))))</f>
        <v>Muy Baja</v>
      </c>
      <c r="AF30" s="164">
        <f>IFERROR(AD30-(AD30*Z31),0)</f>
        <v>9.8000000000000004E-2</v>
      </c>
      <c r="AG30" s="163" t="str">
        <f t="shared" ref="AG30:AH30" si="48">+P30</f>
        <v>Mayor</v>
      </c>
      <c r="AH30" s="164">
        <f t="shared" si="48"/>
        <v>0.6</v>
      </c>
      <c r="AI30" s="45" t="str">
        <f>CONCATENATE(AE30,AG30)</f>
        <v>Muy BajaMayor</v>
      </c>
      <c r="AJ30" s="163" t="str">
        <f>IFERROR(VLOOKUP(AI30,[5]Tablas!$C$34:$D$58,2,0)," ")</f>
        <v>Alto</v>
      </c>
      <c r="AK30" s="163" t="s">
        <v>69</v>
      </c>
      <c r="AL30" s="150" t="str">
        <f>VLOOKUP(AJ30,[5]Tablas!$A$104:$B$108,2,0)</f>
        <v>Si</v>
      </c>
      <c r="AM30" s="150" t="s">
        <v>298</v>
      </c>
      <c r="AN30" s="150" t="s">
        <v>299</v>
      </c>
      <c r="AO30" s="227">
        <v>44774</v>
      </c>
      <c r="AP30" s="227">
        <v>44986</v>
      </c>
      <c r="AQ30" s="150" t="s">
        <v>776</v>
      </c>
      <c r="AR30" s="150" t="s">
        <v>250</v>
      </c>
      <c r="AS30" s="203" t="s">
        <v>826</v>
      </c>
      <c r="AT30" s="150" t="s">
        <v>735</v>
      </c>
    </row>
    <row r="31" spans="1:46" ht="108" customHeight="1" x14ac:dyDescent="0.3">
      <c r="A31" s="138"/>
      <c r="B31" s="138"/>
      <c r="C31" s="138"/>
      <c r="D31" s="138"/>
      <c r="E31" s="206"/>
      <c r="F31" s="139"/>
      <c r="G31" s="139"/>
      <c r="H31" s="139"/>
      <c r="I31" s="139"/>
      <c r="J31" s="139"/>
      <c r="K31" s="139"/>
      <c r="L31" s="139"/>
      <c r="M31" s="168"/>
      <c r="N31" s="168"/>
      <c r="O31" s="180"/>
      <c r="P31" s="168"/>
      <c r="Q31" s="168"/>
      <c r="R31" s="65"/>
      <c r="S31" s="168"/>
      <c r="T31" s="34" t="s">
        <v>297</v>
      </c>
      <c r="U31" s="55" t="s">
        <v>67</v>
      </c>
      <c r="V31" s="55"/>
      <c r="W31" s="55" t="s">
        <v>47</v>
      </c>
      <c r="X31" s="55" t="s">
        <v>49</v>
      </c>
      <c r="Y31" s="55" t="str">
        <f t="shared" si="5"/>
        <v>DetectivoManual</v>
      </c>
      <c r="Z31" s="60">
        <f>IFERROR(VLOOKUP(Y31,Tablas!$C$73:$D$78,2,0)," ")</f>
        <v>0.3</v>
      </c>
      <c r="AA31" s="55" t="s">
        <v>51</v>
      </c>
      <c r="AB31" s="55" t="s">
        <v>54</v>
      </c>
      <c r="AC31" s="54" t="s">
        <v>55</v>
      </c>
      <c r="AD31" s="62">
        <f>IFERROR(AD30-(AD30*Z31),0)</f>
        <v>9.8000000000000004E-2</v>
      </c>
      <c r="AE31" s="168"/>
      <c r="AF31" s="168"/>
      <c r="AG31" s="168"/>
      <c r="AH31" s="168"/>
      <c r="AI31" s="96"/>
      <c r="AJ31" s="168"/>
      <c r="AK31" s="168"/>
      <c r="AL31" s="167"/>
      <c r="AM31" s="150"/>
      <c r="AN31" s="150"/>
      <c r="AO31" s="227"/>
      <c r="AP31" s="227"/>
      <c r="AQ31" s="150"/>
      <c r="AR31" s="150"/>
      <c r="AS31" s="203"/>
      <c r="AT31" s="150"/>
    </row>
    <row r="32" spans="1:46" ht="147" customHeight="1" x14ac:dyDescent="0.3">
      <c r="A32" s="138" t="s">
        <v>414</v>
      </c>
      <c r="B32" s="138" t="s">
        <v>329</v>
      </c>
      <c r="C32" s="138" t="s">
        <v>328</v>
      </c>
      <c r="D32" s="138" t="s">
        <v>327</v>
      </c>
      <c r="E32" s="138">
        <v>16</v>
      </c>
      <c r="F32" s="138" t="s">
        <v>302</v>
      </c>
      <c r="G32" s="138" t="s">
        <v>303</v>
      </c>
      <c r="H32" s="138" t="s">
        <v>304</v>
      </c>
      <c r="I32" s="138" t="s">
        <v>305</v>
      </c>
      <c r="J32" s="138" t="s">
        <v>59</v>
      </c>
      <c r="K32" s="138" t="s">
        <v>11</v>
      </c>
      <c r="L32" s="138">
        <v>40000</v>
      </c>
      <c r="M32" s="178" t="str">
        <f>IFERROR(VLOOKUP(K32,[1]Tablas!$A$15:$C$19,3,0)," ")</f>
        <v>Muy Alta</v>
      </c>
      <c r="N32" s="202">
        <f>IFERROR(VLOOKUP(K32,[1]Tablas!$A$15:$B$19,2,0)," ")</f>
        <v>1</v>
      </c>
      <c r="O32" s="142" t="s">
        <v>73</v>
      </c>
      <c r="P32" s="178" t="str">
        <f>IFERROR(VLOOKUP(O32,[1]Tablas!$A$23:$C$32,3,0)," ")</f>
        <v>Mayor</v>
      </c>
      <c r="Q32" s="202">
        <f>IFERROR(VLOOKUP(O32,[1]Tablas!$A$23:$B$32,2,0)," ")</f>
        <v>0.8</v>
      </c>
      <c r="R32" s="97" t="str">
        <f>CONCATENATE(M32,P32)</f>
        <v>Muy AltaMayor</v>
      </c>
      <c r="S32" s="178" t="str">
        <f>IFERROR(VLOOKUP(R32,[1]Tablas!$C$34:$D$58,2,0)," ")</f>
        <v>Alto</v>
      </c>
      <c r="T32" s="138" t="s">
        <v>676</v>
      </c>
      <c r="U32" s="138" t="s">
        <v>67</v>
      </c>
      <c r="V32" s="138"/>
      <c r="W32" s="138" t="s">
        <v>46</v>
      </c>
      <c r="X32" s="138" t="s">
        <v>49</v>
      </c>
      <c r="Y32" s="55" t="str">
        <f t="shared" si="5"/>
        <v>PreventivoManual</v>
      </c>
      <c r="Z32" s="172">
        <f>IFERROR(VLOOKUP(Y32,Tablas!$C$73:$D$78,2,0)," ")</f>
        <v>0.4</v>
      </c>
      <c r="AA32" s="138" t="s">
        <v>51</v>
      </c>
      <c r="AB32" s="138" t="s">
        <v>53</v>
      </c>
      <c r="AC32" s="138" t="s">
        <v>664</v>
      </c>
      <c r="AD32" s="172">
        <f>IFERROR(N32-(N32*Z32),0)</f>
        <v>0.6</v>
      </c>
      <c r="AE32" s="140" t="str">
        <f t="shared" ref="AE32" si="49">IF(AD32&lt;20%,"Muy Baja",IF(AD32&lt;40%,"Baja",IF(AD32&lt;60%,"Media",IF(AD32&lt;80%,"A l t a",IF(AD32&gt;80%,"Muy Alta")))))</f>
        <v>A l t a</v>
      </c>
      <c r="AF32" s="202">
        <f>+AD32-(AD32*Z33)</f>
        <v>0.6</v>
      </c>
      <c r="AG32" s="178" t="str">
        <f t="shared" ref="AG32:AH32" si="50">+P32</f>
        <v>Mayor</v>
      </c>
      <c r="AH32" s="202">
        <f t="shared" si="50"/>
        <v>0.8</v>
      </c>
      <c r="AI32" s="98" t="str">
        <f>CONCATENATE(AE32,AG32)</f>
        <v>A l t aMayor</v>
      </c>
      <c r="AJ32" s="178" t="str">
        <f>IFERROR(VLOOKUP(AI32,[1]Tablas!$C$34:$D$58,2,0)," ")</f>
        <v>Alto</v>
      </c>
      <c r="AK32" s="178" t="s">
        <v>69</v>
      </c>
      <c r="AL32" s="150" t="str">
        <f>VLOOKUP(AJ32,[1]Tablas!$A$104:$B$108,2,0)</f>
        <v>Si</v>
      </c>
      <c r="AM32" s="83" t="s">
        <v>777</v>
      </c>
      <c r="AN32" s="83" t="s">
        <v>306</v>
      </c>
      <c r="AO32" s="99">
        <v>44803</v>
      </c>
      <c r="AP32" s="99">
        <v>44803</v>
      </c>
      <c r="AQ32" s="83" t="s">
        <v>307</v>
      </c>
      <c r="AR32" s="99" t="s">
        <v>186</v>
      </c>
      <c r="AS32" s="177" t="s">
        <v>827</v>
      </c>
      <c r="AT32" s="150" t="s">
        <v>308</v>
      </c>
    </row>
    <row r="33" spans="1:46" ht="133.80000000000001" customHeight="1" x14ac:dyDescent="0.3">
      <c r="A33" s="138"/>
      <c r="B33" s="138"/>
      <c r="C33" s="138"/>
      <c r="D33" s="138"/>
      <c r="E33" s="139"/>
      <c r="F33" s="139"/>
      <c r="G33" s="139"/>
      <c r="H33" s="139"/>
      <c r="I33" s="139"/>
      <c r="J33" s="139"/>
      <c r="K33" s="139"/>
      <c r="L33" s="139"/>
      <c r="M33" s="168"/>
      <c r="N33" s="168"/>
      <c r="O33" s="180"/>
      <c r="P33" s="168"/>
      <c r="Q33" s="168"/>
      <c r="R33" s="65"/>
      <c r="S33" s="168"/>
      <c r="T33" s="139"/>
      <c r="U33" s="139"/>
      <c r="V33" s="139"/>
      <c r="W33" s="139"/>
      <c r="X33" s="139"/>
      <c r="Y33" s="55"/>
      <c r="Z33" s="172"/>
      <c r="AA33" s="139"/>
      <c r="AB33" s="139"/>
      <c r="AC33" s="139"/>
      <c r="AD33" s="172"/>
      <c r="AE33" s="140"/>
      <c r="AF33" s="168"/>
      <c r="AG33" s="168"/>
      <c r="AH33" s="168"/>
      <c r="AI33" s="96"/>
      <c r="AJ33" s="168"/>
      <c r="AK33" s="168"/>
      <c r="AL33" s="165"/>
      <c r="AM33" s="100" t="s">
        <v>309</v>
      </c>
      <c r="AN33" s="100" t="s">
        <v>306</v>
      </c>
      <c r="AO33" s="101">
        <v>44926</v>
      </c>
      <c r="AP33" s="101">
        <v>44926</v>
      </c>
      <c r="AQ33" s="90" t="s">
        <v>778</v>
      </c>
      <c r="AR33" s="102" t="s">
        <v>199</v>
      </c>
      <c r="AS33" s="176"/>
      <c r="AT33" s="150"/>
    </row>
    <row r="34" spans="1:46" ht="122.4" customHeight="1" x14ac:dyDescent="0.3">
      <c r="A34" s="138"/>
      <c r="B34" s="138"/>
      <c r="C34" s="138"/>
      <c r="D34" s="138"/>
      <c r="E34" s="139">
        <v>17</v>
      </c>
      <c r="F34" s="138" t="s">
        <v>57</v>
      </c>
      <c r="G34" s="138" t="s">
        <v>310</v>
      </c>
      <c r="H34" s="138" t="s">
        <v>311</v>
      </c>
      <c r="I34" s="138" t="s">
        <v>312</v>
      </c>
      <c r="J34" s="138" t="s">
        <v>59</v>
      </c>
      <c r="K34" s="138" t="s">
        <v>13</v>
      </c>
      <c r="L34" s="139">
        <v>47</v>
      </c>
      <c r="M34" s="163" t="str">
        <f>IFERROR(VLOOKUP(K34,[1]Tablas!$A$15:$C$19,3,0)," ")</f>
        <v>Media</v>
      </c>
      <c r="N34" s="164">
        <f>IFERROR(VLOOKUP(K34,[1]Tablas!$A$15:$B$19,2,0)," ")</f>
        <v>0.6</v>
      </c>
      <c r="O34" s="142" t="s">
        <v>177</v>
      </c>
      <c r="P34" s="163" t="str">
        <f>IFERROR(VLOOKUP(O34,[1]Tablas!$A$23:$C$32,3,0)," ")</f>
        <v>Leve</v>
      </c>
      <c r="Q34" s="164">
        <f>IFERROR(VLOOKUP(O34,[1]Tablas!$A$23:$B$32,2,0)," ")</f>
        <v>0.2</v>
      </c>
      <c r="R34" s="41" t="str">
        <f>CONCATENATE(M34,P34)</f>
        <v>MediaLeve</v>
      </c>
      <c r="S34" s="163" t="str">
        <f>IFERROR(VLOOKUP(R34,[1]Tablas!$C$34:$D$58,2,0)," ")</f>
        <v>Moderado</v>
      </c>
      <c r="T34" s="54" t="s">
        <v>677</v>
      </c>
      <c r="U34" s="55" t="s">
        <v>67</v>
      </c>
      <c r="V34" s="55"/>
      <c r="W34" s="55" t="s">
        <v>46</v>
      </c>
      <c r="X34" s="55" t="s">
        <v>49</v>
      </c>
      <c r="Y34" s="55" t="str">
        <f t="shared" si="5"/>
        <v>PreventivoManual</v>
      </c>
      <c r="Z34" s="62">
        <f>IFERROR(VLOOKUP(Y34,[1]Tablas!$C$75:$D$80,2,0)," ")</f>
        <v>0.4</v>
      </c>
      <c r="AA34" s="54" t="s">
        <v>52</v>
      </c>
      <c r="AB34" s="55" t="s">
        <v>53</v>
      </c>
      <c r="AC34" s="54" t="s">
        <v>665</v>
      </c>
      <c r="AD34" s="62">
        <f>IFERROR(N34-(N34*Z34)," ")</f>
        <v>0.36</v>
      </c>
      <c r="AE34" s="163" t="str">
        <f>IF(AD35&lt;20%,"Muy Baja",IF(AD35&lt;40%,"Baja",IF(AD35&lt;60%,"Media",IF(AD35&lt;80%,"A l t a",IF(AD35&gt;80%,"Muy Alta")))))</f>
        <v>Baja</v>
      </c>
      <c r="AF34" s="164">
        <f>IFERROR(AD34-(AD34*Z35)," ")</f>
        <v>0.252</v>
      </c>
      <c r="AG34" s="163" t="str">
        <f t="shared" ref="AG34:AH34" si="51">+P34</f>
        <v>Leve</v>
      </c>
      <c r="AH34" s="164">
        <f t="shared" si="51"/>
        <v>0.2</v>
      </c>
      <c r="AI34" s="45" t="str">
        <f>CONCATENATE(AE34,AG34)</f>
        <v>BajaLeve</v>
      </c>
      <c r="AJ34" s="163" t="str">
        <f>IFERROR(VLOOKUP(AI34,[1]Tablas!$C$34:$D$58,2,0)," ")</f>
        <v>Bajo</v>
      </c>
      <c r="AK34" s="163" t="s">
        <v>69</v>
      </c>
      <c r="AL34" s="150" t="str">
        <f>IFERROR(VLOOKUP(AJ34,[1]Tablas!$A$104:$B$108,2,0)," ")</f>
        <v>No</v>
      </c>
      <c r="AM34" s="150" t="s">
        <v>779</v>
      </c>
      <c r="AN34" s="150" t="s">
        <v>306</v>
      </c>
      <c r="AO34" s="228">
        <v>45046</v>
      </c>
      <c r="AP34" s="228">
        <v>45046</v>
      </c>
      <c r="AQ34" s="150" t="s">
        <v>780</v>
      </c>
      <c r="AR34" s="159" t="s">
        <v>199</v>
      </c>
      <c r="AS34" s="203" t="s">
        <v>828</v>
      </c>
      <c r="AT34" s="151" t="s">
        <v>308</v>
      </c>
    </row>
    <row r="35" spans="1:46" ht="106.2" customHeight="1" x14ac:dyDescent="0.3">
      <c r="A35" s="138"/>
      <c r="B35" s="138"/>
      <c r="C35" s="138"/>
      <c r="D35" s="138"/>
      <c r="E35" s="139"/>
      <c r="F35" s="139"/>
      <c r="G35" s="139"/>
      <c r="H35" s="139"/>
      <c r="I35" s="139"/>
      <c r="J35" s="139"/>
      <c r="K35" s="139"/>
      <c r="L35" s="139"/>
      <c r="M35" s="168"/>
      <c r="N35" s="168"/>
      <c r="O35" s="180"/>
      <c r="P35" s="168"/>
      <c r="Q35" s="168"/>
      <c r="R35" s="50"/>
      <c r="S35" s="168"/>
      <c r="T35" s="138" t="s">
        <v>678</v>
      </c>
      <c r="U35" s="139" t="s">
        <v>67</v>
      </c>
      <c r="V35" s="139"/>
      <c r="W35" s="139" t="s">
        <v>47</v>
      </c>
      <c r="X35" s="139" t="s">
        <v>49</v>
      </c>
      <c r="Y35" s="55" t="str">
        <f t="shared" si="5"/>
        <v>DetectivoManual</v>
      </c>
      <c r="Z35" s="192">
        <f>IFERROR(VLOOKUP(Y35,[1]Tablas!$C$75:$D$80,2,0)," ")</f>
        <v>0.3</v>
      </c>
      <c r="AA35" s="138" t="s">
        <v>52</v>
      </c>
      <c r="AB35" s="139" t="s">
        <v>53</v>
      </c>
      <c r="AC35" s="138" t="s">
        <v>666</v>
      </c>
      <c r="AD35" s="192">
        <f>IFERROR(AD34-(AD34*Z35),0)</f>
        <v>0.252</v>
      </c>
      <c r="AE35" s="168"/>
      <c r="AF35" s="168"/>
      <c r="AG35" s="168"/>
      <c r="AH35" s="168"/>
      <c r="AI35" s="96"/>
      <c r="AJ35" s="168"/>
      <c r="AK35" s="168"/>
      <c r="AL35" s="167"/>
      <c r="AM35" s="150"/>
      <c r="AN35" s="150"/>
      <c r="AO35" s="228"/>
      <c r="AP35" s="228"/>
      <c r="AQ35" s="203"/>
      <c r="AR35" s="159"/>
      <c r="AS35" s="203"/>
      <c r="AT35" s="152"/>
    </row>
    <row r="36" spans="1:46" ht="128.4" customHeight="1" x14ac:dyDescent="0.3">
      <c r="A36" s="138"/>
      <c r="B36" s="138"/>
      <c r="C36" s="138"/>
      <c r="D36" s="138"/>
      <c r="E36" s="139"/>
      <c r="F36" s="139"/>
      <c r="G36" s="139"/>
      <c r="H36" s="139"/>
      <c r="I36" s="139"/>
      <c r="J36" s="139"/>
      <c r="K36" s="139"/>
      <c r="L36" s="139"/>
      <c r="M36" s="168"/>
      <c r="N36" s="168"/>
      <c r="O36" s="180"/>
      <c r="P36" s="168"/>
      <c r="Q36" s="168"/>
      <c r="R36" s="65"/>
      <c r="S36" s="168"/>
      <c r="T36" s="139"/>
      <c r="U36" s="139"/>
      <c r="V36" s="139"/>
      <c r="W36" s="139"/>
      <c r="X36" s="139"/>
      <c r="Y36" s="55"/>
      <c r="Z36" s="139"/>
      <c r="AA36" s="139"/>
      <c r="AB36" s="139"/>
      <c r="AC36" s="139"/>
      <c r="AD36" s="139"/>
      <c r="AE36" s="168"/>
      <c r="AF36" s="168"/>
      <c r="AG36" s="168"/>
      <c r="AH36" s="168"/>
      <c r="AI36" s="96"/>
      <c r="AJ36" s="168"/>
      <c r="AK36" s="168"/>
      <c r="AL36" s="167"/>
      <c r="AM36" s="150"/>
      <c r="AN36" s="150"/>
      <c r="AO36" s="228"/>
      <c r="AP36" s="228"/>
      <c r="AQ36" s="203"/>
      <c r="AR36" s="159"/>
      <c r="AS36" s="203"/>
      <c r="AT36" s="153"/>
    </row>
    <row r="37" spans="1:46" ht="85.2" customHeight="1" x14ac:dyDescent="0.3">
      <c r="A37" s="138"/>
      <c r="B37" s="138"/>
      <c r="C37" s="138"/>
      <c r="D37" s="138"/>
      <c r="E37" s="139">
        <v>18</v>
      </c>
      <c r="F37" s="138" t="s">
        <v>302</v>
      </c>
      <c r="G37" s="138" t="s">
        <v>313</v>
      </c>
      <c r="H37" s="138" t="s">
        <v>314</v>
      </c>
      <c r="I37" s="138" t="s">
        <v>315</v>
      </c>
      <c r="J37" s="138" t="s">
        <v>59</v>
      </c>
      <c r="K37" s="138" t="s">
        <v>11</v>
      </c>
      <c r="L37" s="139">
        <v>11000</v>
      </c>
      <c r="M37" s="163" t="str">
        <f>IFERROR(VLOOKUP(K37,[1]Tablas!$A$15:$C$19,3,0)," ")</f>
        <v>Muy Alta</v>
      </c>
      <c r="N37" s="164">
        <f>IFERROR(VLOOKUP(K37,[1]Tablas!$A$15:$B$19,2,0)," ")</f>
        <v>1</v>
      </c>
      <c r="O37" s="142" t="s">
        <v>25</v>
      </c>
      <c r="P37" s="163" t="str">
        <f>IFERROR(VLOOKUP(O37,[1]Tablas!$A$23:$C$32,3,0)," ")</f>
        <v>Menor</v>
      </c>
      <c r="Q37" s="164">
        <f>IFERROR(VLOOKUP(O37,[1]Tablas!$A$23:$B$32,2,0)," ")</f>
        <v>0.4</v>
      </c>
      <c r="R37" s="41" t="str">
        <f>CONCATENATE(M37,P37)</f>
        <v>Muy AltaMenor</v>
      </c>
      <c r="S37" s="163" t="str">
        <f>IFERROR(VLOOKUP(R37,[1]Tablas!$C$34:$D$58,2,0)," ")</f>
        <v>Alto</v>
      </c>
      <c r="T37" s="54" t="s">
        <v>679</v>
      </c>
      <c r="U37" s="55" t="s">
        <v>67</v>
      </c>
      <c r="V37" s="55"/>
      <c r="W37" s="55" t="s">
        <v>46</v>
      </c>
      <c r="X37" s="55" t="s">
        <v>49</v>
      </c>
      <c r="Y37" s="55" t="str">
        <f t="shared" si="5"/>
        <v>PreventivoManual</v>
      </c>
      <c r="Z37" s="62">
        <f>IFERROR(VLOOKUP(Y37,[1]Tablas!$C$75:$D$80,2,0)," ")</f>
        <v>0.4</v>
      </c>
      <c r="AA37" s="54" t="s">
        <v>52</v>
      </c>
      <c r="AB37" s="55" t="s">
        <v>53</v>
      </c>
      <c r="AC37" s="54" t="s">
        <v>667</v>
      </c>
      <c r="AD37" s="62">
        <f>IFERROR(N37-(N37*Z37)," ")</f>
        <v>0.6</v>
      </c>
      <c r="AE37" s="163" t="str">
        <f>IF(AD38&lt;20%,"Muy Baja",IF(AD38&lt;40%,"Baja",IF(AD38&lt;60%,"Media",IF(AD38&lt;80%,"A l t a",IF(AD38&gt;80%,"Muy Alta")))))</f>
        <v>Media</v>
      </c>
      <c r="AF37" s="164">
        <f>IFERROR(AD37-(AD37*Z38)," ")</f>
        <v>0.42</v>
      </c>
      <c r="AG37" s="163" t="str">
        <f t="shared" ref="AG37:AH37" si="52">+P37</f>
        <v>Menor</v>
      </c>
      <c r="AH37" s="164">
        <f t="shared" si="52"/>
        <v>0.4</v>
      </c>
      <c r="AI37" s="45" t="str">
        <f>CONCATENATE(AE37,AG37)</f>
        <v>MediaMenor</v>
      </c>
      <c r="AJ37" s="163" t="str">
        <f>IFERROR(VLOOKUP(AI37,[1]Tablas!$C$34:$D$58,2,0)," ")</f>
        <v>Moderado</v>
      </c>
      <c r="AK37" s="163" t="s">
        <v>69</v>
      </c>
      <c r="AL37" s="150" t="str">
        <f>IFERROR(VLOOKUP(AJ37,[1]Tablas!$A$104:$B$108,2,0)," ")</f>
        <v>Si</v>
      </c>
      <c r="AM37" s="150" t="s">
        <v>781</v>
      </c>
      <c r="AN37" s="150" t="s">
        <v>316</v>
      </c>
      <c r="AO37" s="228">
        <v>44926</v>
      </c>
      <c r="AP37" s="228">
        <v>44926</v>
      </c>
      <c r="AQ37" s="150" t="s">
        <v>829</v>
      </c>
      <c r="AR37" s="159" t="s">
        <v>199</v>
      </c>
      <c r="AS37" s="199" t="s">
        <v>830</v>
      </c>
      <c r="AT37" s="204" t="s">
        <v>308</v>
      </c>
    </row>
    <row r="38" spans="1:46" ht="69" customHeight="1" x14ac:dyDescent="0.3">
      <c r="A38" s="138"/>
      <c r="B38" s="138"/>
      <c r="C38" s="138"/>
      <c r="D38" s="138"/>
      <c r="E38" s="139"/>
      <c r="F38" s="139"/>
      <c r="G38" s="139"/>
      <c r="H38" s="139"/>
      <c r="I38" s="139"/>
      <c r="J38" s="139"/>
      <c r="K38" s="139"/>
      <c r="L38" s="139"/>
      <c r="M38" s="168"/>
      <c r="N38" s="168"/>
      <c r="O38" s="180"/>
      <c r="P38" s="168"/>
      <c r="Q38" s="168"/>
      <c r="R38" s="65"/>
      <c r="S38" s="168"/>
      <c r="T38" s="138" t="s">
        <v>680</v>
      </c>
      <c r="U38" s="139" t="s">
        <v>67</v>
      </c>
      <c r="V38" s="139"/>
      <c r="W38" s="139" t="s">
        <v>47</v>
      </c>
      <c r="X38" s="139" t="s">
        <v>49</v>
      </c>
      <c r="Y38" s="55" t="str">
        <f t="shared" si="5"/>
        <v>DetectivoManual</v>
      </c>
      <c r="Z38" s="192">
        <f>IFERROR(VLOOKUP(Y38,[1]Tablas!$C$75:$D$80,2,0)," ")</f>
        <v>0.3</v>
      </c>
      <c r="AA38" s="138" t="s">
        <v>52</v>
      </c>
      <c r="AB38" s="139" t="s">
        <v>53</v>
      </c>
      <c r="AC38" s="138" t="s">
        <v>668</v>
      </c>
      <c r="AD38" s="192">
        <f>IFERROR(AD37-(AD37*Z38),0)</f>
        <v>0.42</v>
      </c>
      <c r="AE38" s="168"/>
      <c r="AF38" s="168"/>
      <c r="AG38" s="168"/>
      <c r="AH38" s="168"/>
      <c r="AI38" s="96"/>
      <c r="AJ38" s="168"/>
      <c r="AK38" s="168"/>
      <c r="AL38" s="167"/>
      <c r="AM38" s="150"/>
      <c r="AN38" s="150"/>
      <c r="AO38" s="228"/>
      <c r="AP38" s="228"/>
      <c r="AQ38" s="203"/>
      <c r="AR38" s="159"/>
      <c r="AS38" s="200"/>
      <c r="AT38" s="205"/>
    </row>
    <row r="39" spans="1:46" ht="92.4" customHeight="1" x14ac:dyDescent="0.3">
      <c r="A39" s="138"/>
      <c r="B39" s="138"/>
      <c r="C39" s="138"/>
      <c r="D39" s="138"/>
      <c r="E39" s="139"/>
      <c r="F39" s="139"/>
      <c r="G39" s="139"/>
      <c r="H39" s="139"/>
      <c r="I39" s="139"/>
      <c r="J39" s="139"/>
      <c r="K39" s="139"/>
      <c r="L39" s="139"/>
      <c r="M39" s="168"/>
      <c r="N39" s="168"/>
      <c r="O39" s="180"/>
      <c r="P39" s="168"/>
      <c r="Q39" s="168"/>
      <c r="R39" s="41"/>
      <c r="S39" s="168"/>
      <c r="T39" s="139"/>
      <c r="U39" s="139"/>
      <c r="V39" s="139"/>
      <c r="W39" s="139"/>
      <c r="X39" s="139"/>
      <c r="Y39" s="55"/>
      <c r="Z39" s="139"/>
      <c r="AA39" s="139"/>
      <c r="AB39" s="139"/>
      <c r="AC39" s="139"/>
      <c r="AD39" s="139"/>
      <c r="AE39" s="168"/>
      <c r="AF39" s="168"/>
      <c r="AG39" s="168"/>
      <c r="AH39" s="168"/>
      <c r="AI39" s="45"/>
      <c r="AJ39" s="168"/>
      <c r="AK39" s="168"/>
      <c r="AL39" s="167"/>
      <c r="AM39" s="150"/>
      <c r="AN39" s="150"/>
      <c r="AO39" s="228"/>
      <c r="AP39" s="228"/>
      <c r="AQ39" s="203"/>
      <c r="AR39" s="159"/>
      <c r="AS39" s="201"/>
      <c r="AT39" s="239"/>
    </row>
    <row r="40" spans="1:46" ht="89.4" customHeight="1" x14ac:dyDescent="0.3">
      <c r="A40" s="138"/>
      <c r="B40" s="138"/>
      <c r="C40" s="138"/>
      <c r="D40" s="138"/>
      <c r="E40" s="139">
        <v>19</v>
      </c>
      <c r="F40" s="138" t="s">
        <v>251</v>
      </c>
      <c r="G40" s="138" t="s">
        <v>317</v>
      </c>
      <c r="H40" s="138" t="s">
        <v>318</v>
      </c>
      <c r="I40" s="138" t="s">
        <v>319</v>
      </c>
      <c r="J40" s="138" t="s">
        <v>59</v>
      </c>
      <c r="K40" s="138" t="s">
        <v>11</v>
      </c>
      <c r="L40" s="139">
        <v>24000</v>
      </c>
      <c r="M40" s="163" t="str">
        <f>IFERROR(VLOOKUP(K40,[1]Tablas!$A$15:$C$19,3,0)," ")</f>
        <v>Muy Alta</v>
      </c>
      <c r="N40" s="164">
        <f>IFERROR(VLOOKUP(K40,[1]Tablas!$A$15:$B$19,2,0)," ")</f>
        <v>1</v>
      </c>
      <c r="O40" s="142" t="s">
        <v>25</v>
      </c>
      <c r="P40" s="163" t="str">
        <f>IFERROR(VLOOKUP(O40,[1]Tablas!$A$23:$C$32,3,0)," ")</f>
        <v>Menor</v>
      </c>
      <c r="Q40" s="164">
        <f>IFERROR(VLOOKUP(O40,[1]Tablas!$A$23:$B$32,2,0)," ")</f>
        <v>0.4</v>
      </c>
      <c r="R40" s="41" t="str">
        <f>CONCATENATE(M40,P40)</f>
        <v>Muy AltaMenor</v>
      </c>
      <c r="S40" s="163" t="str">
        <f>IFERROR(VLOOKUP(R40,[1]Tablas!$C$34:$D$58,2,0)," ")</f>
        <v>Alto</v>
      </c>
      <c r="T40" s="138" t="s">
        <v>681</v>
      </c>
      <c r="U40" s="139" t="s">
        <v>67</v>
      </c>
      <c r="V40" s="139"/>
      <c r="W40" s="139" t="s">
        <v>46</v>
      </c>
      <c r="X40" s="139" t="s">
        <v>49</v>
      </c>
      <c r="Y40" s="55" t="str">
        <f t="shared" si="5"/>
        <v>PreventivoManual</v>
      </c>
      <c r="Z40" s="192">
        <f>IFERROR(VLOOKUP(Y40,[1]Tablas!$C$75:$D$80,2,0)," ")</f>
        <v>0.4</v>
      </c>
      <c r="AA40" s="138" t="s">
        <v>52</v>
      </c>
      <c r="AB40" s="139" t="s">
        <v>53</v>
      </c>
      <c r="AC40" s="138" t="s">
        <v>320</v>
      </c>
      <c r="AD40" s="192">
        <f>IFERROR(N40-(N40*Z40)," ")</f>
        <v>0.6</v>
      </c>
      <c r="AE40" s="163" t="str">
        <f>IF(AD40&lt;20%,"Muy Baja",IF(AD40&lt;40%,"Baja",IF(AD40&lt;60%,"Media",IF(AD40&lt;80%,"A l t a",IF(AD40&gt;80%,"Muy Alta")))))</f>
        <v>A l t a</v>
      </c>
      <c r="AF40" s="164">
        <f>IFERROR(AD40-(AD40*Z42)," ")</f>
        <v>0.6</v>
      </c>
      <c r="AG40" s="163" t="str">
        <f t="shared" ref="AG40:AH40" si="53">+P40</f>
        <v>Menor</v>
      </c>
      <c r="AH40" s="164">
        <f t="shared" si="53"/>
        <v>0.4</v>
      </c>
      <c r="AI40" s="45" t="str">
        <f>CONCATENATE(AE40,AG40)</f>
        <v>A l t aMenor</v>
      </c>
      <c r="AJ40" s="163" t="str">
        <f>IFERROR(VLOOKUP(AI40,[1]Tablas!$C$34:$D$58,2,0)," ")</f>
        <v>Moderado</v>
      </c>
      <c r="AK40" s="163" t="s">
        <v>69</v>
      </c>
      <c r="AL40" s="150" t="str">
        <f>IFERROR(VLOOKUP(AJ40,[1]Tablas!$A$104:$B$108,2,0)," ")</f>
        <v>Si</v>
      </c>
      <c r="AM40" s="150" t="s">
        <v>321</v>
      </c>
      <c r="AN40" s="150" t="s">
        <v>322</v>
      </c>
      <c r="AO40" s="228">
        <v>44926</v>
      </c>
      <c r="AP40" s="228">
        <v>44926</v>
      </c>
      <c r="AQ40" s="150" t="s">
        <v>607</v>
      </c>
      <c r="AR40" s="159" t="s">
        <v>199</v>
      </c>
      <c r="AS40" s="199" t="s">
        <v>831</v>
      </c>
      <c r="AT40" s="204" t="s">
        <v>308</v>
      </c>
    </row>
    <row r="41" spans="1:46" ht="89.4" customHeight="1" x14ac:dyDescent="0.3">
      <c r="A41" s="138"/>
      <c r="B41" s="138"/>
      <c r="C41" s="138"/>
      <c r="D41" s="138"/>
      <c r="E41" s="139"/>
      <c r="F41" s="139"/>
      <c r="G41" s="139"/>
      <c r="H41" s="139"/>
      <c r="I41" s="139"/>
      <c r="J41" s="139"/>
      <c r="K41" s="139"/>
      <c r="L41" s="139"/>
      <c r="M41" s="168"/>
      <c r="N41" s="168"/>
      <c r="O41" s="180"/>
      <c r="P41" s="168"/>
      <c r="Q41" s="168"/>
      <c r="R41" s="65"/>
      <c r="S41" s="168"/>
      <c r="T41" s="139"/>
      <c r="U41" s="139"/>
      <c r="V41" s="139"/>
      <c r="W41" s="139"/>
      <c r="X41" s="139"/>
      <c r="Y41" s="55"/>
      <c r="Z41" s="139"/>
      <c r="AA41" s="139"/>
      <c r="AB41" s="139"/>
      <c r="AC41" s="139"/>
      <c r="AD41" s="139"/>
      <c r="AE41" s="168"/>
      <c r="AF41" s="168"/>
      <c r="AG41" s="168"/>
      <c r="AH41" s="168"/>
      <c r="AI41" s="96"/>
      <c r="AJ41" s="168"/>
      <c r="AK41" s="168"/>
      <c r="AL41" s="167"/>
      <c r="AM41" s="150"/>
      <c r="AN41" s="150"/>
      <c r="AO41" s="228"/>
      <c r="AP41" s="228"/>
      <c r="AQ41" s="150"/>
      <c r="AR41" s="159"/>
      <c r="AS41" s="200"/>
      <c r="AT41" s="205"/>
    </row>
    <row r="42" spans="1:46" ht="89.4" customHeight="1" x14ac:dyDescent="0.3">
      <c r="A42" s="138"/>
      <c r="B42" s="138"/>
      <c r="C42" s="138"/>
      <c r="D42" s="138"/>
      <c r="E42" s="139"/>
      <c r="F42" s="139"/>
      <c r="G42" s="139"/>
      <c r="H42" s="139"/>
      <c r="I42" s="139"/>
      <c r="J42" s="139"/>
      <c r="K42" s="139"/>
      <c r="L42" s="139"/>
      <c r="M42" s="168"/>
      <c r="N42" s="168"/>
      <c r="O42" s="180"/>
      <c r="P42" s="168"/>
      <c r="Q42" s="168"/>
      <c r="R42" s="65"/>
      <c r="S42" s="168"/>
      <c r="T42" s="139"/>
      <c r="U42" s="139"/>
      <c r="V42" s="139"/>
      <c r="W42" s="139"/>
      <c r="X42" s="139"/>
      <c r="Y42" s="55" t="str">
        <f>CONCATENATE(W42,X42)</f>
        <v/>
      </c>
      <c r="Z42" s="139"/>
      <c r="AA42" s="139"/>
      <c r="AB42" s="139"/>
      <c r="AC42" s="139"/>
      <c r="AD42" s="139"/>
      <c r="AE42" s="168"/>
      <c r="AF42" s="168"/>
      <c r="AG42" s="168"/>
      <c r="AH42" s="168"/>
      <c r="AI42" s="96"/>
      <c r="AJ42" s="168"/>
      <c r="AK42" s="168"/>
      <c r="AL42" s="167"/>
      <c r="AM42" s="150"/>
      <c r="AN42" s="150"/>
      <c r="AO42" s="228"/>
      <c r="AP42" s="228"/>
      <c r="AQ42" s="150"/>
      <c r="AR42" s="159"/>
      <c r="AS42" s="200"/>
      <c r="AT42" s="205"/>
    </row>
    <row r="43" spans="1:46" ht="89.4" customHeight="1" x14ac:dyDescent="0.3">
      <c r="A43" s="138"/>
      <c r="B43" s="138"/>
      <c r="C43" s="138"/>
      <c r="D43" s="138"/>
      <c r="E43" s="139"/>
      <c r="F43" s="139"/>
      <c r="G43" s="139"/>
      <c r="H43" s="139"/>
      <c r="I43" s="139"/>
      <c r="J43" s="139"/>
      <c r="K43" s="139"/>
      <c r="L43" s="139"/>
      <c r="M43" s="168"/>
      <c r="N43" s="168"/>
      <c r="O43" s="180"/>
      <c r="P43" s="168"/>
      <c r="Q43" s="168"/>
      <c r="R43" s="65"/>
      <c r="S43" s="168"/>
      <c r="T43" s="139"/>
      <c r="U43" s="139"/>
      <c r="V43" s="139"/>
      <c r="W43" s="139"/>
      <c r="X43" s="139"/>
      <c r="Y43" s="55"/>
      <c r="Z43" s="139"/>
      <c r="AA43" s="139"/>
      <c r="AB43" s="139"/>
      <c r="AC43" s="139"/>
      <c r="AD43" s="139"/>
      <c r="AE43" s="168"/>
      <c r="AF43" s="168"/>
      <c r="AG43" s="168"/>
      <c r="AH43" s="168"/>
      <c r="AI43" s="96"/>
      <c r="AJ43" s="168"/>
      <c r="AK43" s="168"/>
      <c r="AL43" s="167"/>
      <c r="AM43" s="151"/>
      <c r="AN43" s="151"/>
      <c r="AO43" s="247"/>
      <c r="AP43" s="247"/>
      <c r="AQ43" s="151"/>
      <c r="AR43" s="248"/>
      <c r="AS43" s="200"/>
      <c r="AT43" s="239"/>
    </row>
    <row r="44" spans="1:46" ht="99.6" customHeight="1" x14ac:dyDescent="0.3">
      <c r="A44" s="138"/>
      <c r="B44" s="138"/>
      <c r="C44" s="138"/>
      <c r="D44" s="138"/>
      <c r="E44" s="139">
        <v>20</v>
      </c>
      <c r="F44" s="138" t="s">
        <v>323</v>
      </c>
      <c r="G44" s="138" t="s">
        <v>324</v>
      </c>
      <c r="H44" s="138" t="s">
        <v>325</v>
      </c>
      <c r="I44" s="138" t="s">
        <v>326</v>
      </c>
      <c r="J44" s="138" t="s">
        <v>59</v>
      </c>
      <c r="K44" s="138" t="s">
        <v>13</v>
      </c>
      <c r="L44" s="139">
        <v>300</v>
      </c>
      <c r="M44" s="163" t="str">
        <f>IFERROR(VLOOKUP(K44,[1]Tablas!$A$15:$C$19,3,0)," ")</f>
        <v>Media</v>
      </c>
      <c r="N44" s="164">
        <f>IFERROR(VLOOKUP(K44,[1]Tablas!$A$15:$B$19,2,0)," ")</f>
        <v>0.6</v>
      </c>
      <c r="O44" s="142" t="s">
        <v>73</v>
      </c>
      <c r="P44" s="163" t="str">
        <f>IFERROR(VLOOKUP(O44,[1]Tablas!$A$23:$C$32,3,0)," ")</f>
        <v>Mayor</v>
      </c>
      <c r="Q44" s="164">
        <f>IFERROR(VLOOKUP(O44,[1]Tablas!$A$23:$B$32,2,0)," ")</f>
        <v>0.8</v>
      </c>
      <c r="R44" s="41" t="str">
        <f>CONCATENATE(M44,P44)</f>
        <v>MediaMayor</v>
      </c>
      <c r="S44" s="163" t="str">
        <f>IFERROR(VLOOKUP(R44,[1]Tablas!$C$34:$D$58,2,0)," ")</f>
        <v>Alto</v>
      </c>
      <c r="T44" s="54" t="s">
        <v>669</v>
      </c>
      <c r="U44" s="55" t="s">
        <v>67</v>
      </c>
      <c r="V44" s="55"/>
      <c r="W44" s="55" t="s">
        <v>46</v>
      </c>
      <c r="X44" s="55" t="s">
        <v>49</v>
      </c>
      <c r="Y44" s="55" t="str">
        <f t="shared" ref="Y44:Y47" si="54">CONCATENATE(W44,X44)</f>
        <v>PreventivoManual</v>
      </c>
      <c r="Z44" s="62">
        <f>IFERROR(VLOOKUP(Y44,[1]Tablas!$C$75:$D$80,2,0)," ")</f>
        <v>0.4</v>
      </c>
      <c r="AA44" s="54" t="s">
        <v>51</v>
      </c>
      <c r="AB44" s="55" t="s">
        <v>53</v>
      </c>
      <c r="AC44" s="54" t="s">
        <v>609</v>
      </c>
      <c r="AD44" s="62">
        <f>IFERROR(N44-(N44*Z44)," ")</f>
        <v>0.36</v>
      </c>
      <c r="AE44" s="163" t="str">
        <f>IF(AD45&lt;20%,"Muy Baja",IF(AD45&lt;40%,"Baja",IF(AD45&lt;60%,"Media",IF(AD45&lt;80%,"A l t a",IF(AD45&gt;80%,"Muy Alta")))))</f>
        <v>Baja</v>
      </c>
      <c r="AF44" s="164">
        <f>IFERROR(AD44-(AD44*Z45)," ")</f>
        <v>0.252</v>
      </c>
      <c r="AG44" s="163" t="str">
        <f t="shared" ref="AG44:AH44" si="55">+P44</f>
        <v>Mayor</v>
      </c>
      <c r="AH44" s="164">
        <f t="shared" si="55"/>
        <v>0.8</v>
      </c>
      <c r="AI44" s="45" t="str">
        <f>CONCATENATE(AE44,AG44)</f>
        <v>BajaMayor</v>
      </c>
      <c r="AJ44" s="163" t="str">
        <f>IFERROR(VLOOKUP(AI44,[1]Tablas!$C$34:$D$58,2,0)," ")</f>
        <v>Alto</v>
      </c>
      <c r="AK44" s="163" t="s">
        <v>69</v>
      </c>
      <c r="AL44" s="150" t="str">
        <f>IFERROR(VLOOKUP(AJ44,[1]Tablas!$A$104:$B$108,2,0)," ")</f>
        <v>Si</v>
      </c>
      <c r="AM44" s="150" t="s">
        <v>782</v>
      </c>
      <c r="AN44" s="150" t="s">
        <v>322</v>
      </c>
      <c r="AO44" s="228">
        <v>44926</v>
      </c>
      <c r="AP44" s="228">
        <v>44926</v>
      </c>
      <c r="AQ44" s="150" t="s">
        <v>608</v>
      </c>
      <c r="AR44" s="159" t="s">
        <v>199</v>
      </c>
      <c r="AS44" s="150" t="s">
        <v>832</v>
      </c>
      <c r="AT44" s="160" t="s">
        <v>308</v>
      </c>
    </row>
    <row r="45" spans="1:46" ht="99.6" customHeight="1" x14ac:dyDescent="0.3">
      <c r="A45" s="138"/>
      <c r="B45" s="138"/>
      <c r="C45" s="138"/>
      <c r="D45" s="138"/>
      <c r="E45" s="139"/>
      <c r="F45" s="139"/>
      <c r="G45" s="139"/>
      <c r="H45" s="139"/>
      <c r="I45" s="139"/>
      <c r="J45" s="139"/>
      <c r="K45" s="139"/>
      <c r="L45" s="139"/>
      <c r="M45" s="168"/>
      <c r="N45" s="168"/>
      <c r="O45" s="180"/>
      <c r="P45" s="168"/>
      <c r="Q45" s="168"/>
      <c r="R45" s="65"/>
      <c r="S45" s="168"/>
      <c r="T45" s="138" t="s">
        <v>682</v>
      </c>
      <c r="U45" s="139" t="s">
        <v>67</v>
      </c>
      <c r="V45" s="139"/>
      <c r="W45" s="139" t="s">
        <v>47</v>
      </c>
      <c r="X45" s="139" t="s">
        <v>49</v>
      </c>
      <c r="Y45" s="55" t="str">
        <f t="shared" si="54"/>
        <v>DetectivoManual</v>
      </c>
      <c r="Z45" s="192">
        <f>IFERROR(VLOOKUP(Y45,[1]Tablas!$C$75:$D$80,2,0)," ")</f>
        <v>0.3</v>
      </c>
      <c r="AA45" s="138" t="s">
        <v>51</v>
      </c>
      <c r="AB45" s="139" t="s">
        <v>53</v>
      </c>
      <c r="AC45" s="138" t="s">
        <v>610</v>
      </c>
      <c r="AD45" s="192">
        <f>IFERROR(AD44-(AD44*Z45),0)</f>
        <v>0.252</v>
      </c>
      <c r="AE45" s="163"/>
      <c r="AF45" s="168"/>
      <c r="AG45" s="168"/>
      <c r="AH45" s="168"/>
      <c r="AI45" s="96"/>
      <c r="AJ45" s="168"/>
      <c r="AK45" s="168"/>
      <c r="AL45" s="167"/>
      <c r="AM45" s="150"/>
      <c r="AN45" s="150"/>
      <c r="AO45" s="228"/>
      <c r="AP45" s="228"/>
      <c r="AQ45" s="150"/>
      <c r="AR45" s="159"/>
      <c r="AS45" s="167"/>
      <c r="AT45" s="161"/>
    </row>
    <row r="46" spans="1:46" ht="99.6" customHeight="1" x14ac:dyDescent="0.3">
      <c r="A46" s="138"/>
      <c r="B46" s="138"/>
      <c r="C46" s="138"/>
      <c r="D46" s="138"/>
      <c r="E46" s="139"/>
      <c r="F46" s="139"/>
      <c r="G46" s="139"/>
      <c r="H46" s="139"/>
      <c r="I46" s="139"/>
      <c r="J46" s="139"/>
      <c r="K46" s="139"/>
      <c r="L46" s="139"/>
      <c r="M46" s="168"/>
      <c r="N46" s="168"/>
      <c r="O46" s="180"/>
      <c r="P46" s="168"/>
      <c r="Q46" s="168"/>
      <c r="R46" s="65"/>
      <c r="S46" s="168"/>
      <c r="T46" s="139"/>
      <c r="U46" s="139"/>
      <c r="V46" s="139"/>
      <c r="W46" s="139"/>
      <c r="X46" s="139"/>
      <c r="Y46" s="55"/>
      <c r="Z46" s="192"/>
      <c r="AA46" s="139"/>
      <c r="AB46" s="139"/>
      <c r="AC46" s="139"/>
      <c r="AD46" s="139"/>
      <c r="AE46" s="163"/>
      <c r="AF46" s="168"/>
      <c r="AG46" s="168"/>
      <c r="AH46" s="168"/>
      <c r="AI46" s="65"/>
      <c r="AJ46" s="168"/>
      <c r="AK46" s="168"/>
      <c r="AL46" s="167"/>
      <c r="AM46" s="150"/>
      <c r="AN46" s="150"/>
      <c r="AO46" s="228"/>
      <c r="AP46" s="228"/>
      <c r="AQ46" s="150"/>
      <c r="AR46" s="159"/>
      <c r="AS46" s="167"/>
      <c r="AT46" s="162"/>
    </row>
    <row r="47" spans="1:46" ht="114" customHeight="1" x14ac:dyDescent="0.3">
      <c r="A47" s="138"/>
      <c r="B47" s="138" t="s">
        <v>354</v>
      </c>
      <c r="C47" s="138" t="s">
        <v>353</v>
      </c>
      <c r="D47" s="138" t="s">
        <v>846</v>
      </c>
      <c r="E47" s="139">
        <v>21</v>
      </c>
      <c r="F47" s="138" t="s">
        <v>302</v>
      </c>
      <c r="G47" s="138" t="s">
        <v>330</v>
      </c>
      <c r="H47" s="138" t="s">
        <v>331</v>
      </c>
      <c r="I47" s="138" t="s">
        <v>332</v>
      </c>
      <c r="J47" s="138" t="s">
        <v>59</v>
      </c>
      <c r="K47" s="138" t="s">
        <v>14</v>
      </c>
      <c r="L47" s="139">
        <v>2362</v>
      </c>
      <c r="M47" s="140" t="str">
        <f>IFERROR(VLOOKUP(K47,Tablas!$A$15:$C$19,3,0)," ")</f>
        <v>A l t a</v>
      </c>
      <c r="N47" s="141">
        <f>IFERROR(VLOOKUP(K47,Tablas!$A$15:$B$19,2,0)," ")</f>
        <v>0.8</v>
      </c>
      <c r="O47" s="142" t="s">
        <v>26</v>
      </c>
      <c r="P47" s="140" t="str">
        <f>IFERROR(VLOOKUP(O47,Tablas!$A$23:$C$32,3,0)," ")</f>
        <v>Moderado</v>
      </c>
      <c r="Q47" s="141">
        <f>IFERROR(VLOOKUP(O47,Tablas!$A$23:$B$32,2,0)," ")</f>
        <v>0.6</v>
      </c>
      <c r="R47" s="141" t="str">
        <f>CONCATENATE(M47,P47)</f>
        <v>A l t aModerado</v>
      </c>
      <c r="S47" s="140" t="str">
        <f>IFERROR(VLOOKUP(R47,Tablas!$C$34:$D$58,2,0)," ")</f>
        <v>Alto</v>
      </c>
      <c r="T47" s="54" t="s">
        <v>683</v>
      </c>
      <c r="U47" s="55" t="s">
        <v>67</v>
      </c>
      <c r="V47" s="55"/>
      <c r="W47" s="55" t="s">
        <v>46</v>
      </c>
      <c r="X47" s="55" t="s">
        <v>49</v>
      </c>
      <c r="Y47" s="55" t="str">
        <f t="shared" si="54"/>
        <v>PreventivoManual</v>
      </c>
      <c r="Z47" s="62">
        <f>IFERROR(VLOOKUP(Y47,[1]Tablas!$C$75:$D$80,2,0)," ")</f>
        <v>0.4</v>
      </c>
      <c r="AA47" s="55" t="s">
        <v>52</v>
      </c>
      <c r="AB47" s="55" t="s">
        <v>53</v>
      </c>
      <c r="AC47" s="64" t="s">
        <v>333</v>
      </c>
      <c r="AD47" s="60">
        <f>N47-(N47*Z47)</f>
        <v>0.48</v>
      </c>
      <c r="AE47" s="140" t="str">
        <f t="shared" ref="AE47" si="56">IF(AD47&lt;20%,"Muy Baja",IF(AD47&lt;40%,"Baja",IF(AD47&lt;60%,"Media",IF(AD47&lt;80%,"A l t a",IF(AD47&gt;80%,"Muy Alta")))))</f>
        <v>Media</v>
      </c>
      <c r="AF47" s="147">
        <f>+AD48</f>
        <v>0.28799999999999998</v>
      </c>
      <c r="AG47" s="140" t="str">
        <f>+P47</f>
        <v>Moderado</v>
      </c>
      <c r="AH47" s="147">
        <f>+Q47</f>
        <v>0.6</v>
      </c>
      <c r="AI47" s="147" t="str">
        <f>CONCATENATE(AE47,AG47)</f>
        <v>MediaModerado</v>
      </c>
      <c r="AJ47" s="140" t="str">
        <f>IFERROR(VLOOKUP(AI47,Tablas!$C$34:$D$58,2,0)," ")</f>
        <v>Moderado</v>
      </c>
      <c r="AK47" s="140" t="s">
        <v>69</v>
      </c>
      <c r="AL47" s="150" t="str">
        <f>VLOOKUP(AJ47,Tablas!$A$104:$B$108,2,0)</f>
        <v>Si</v>
      </c>
      <c r="AM47" s="150" t="s">
        <v>611</v>
      </c>
      <c r="AN47" s="150" t="s">
        <v>334</v>
      </c>
      <c r="AO47" s="198">
        <v>44925</v>
      </c>
      <c r="AP47" s="198">
        <v>45046</v>
      </c>
      <c r="AQ47" s="150" t="s">
        <v>612</v>
      </c>
      <c r="AR47" s="167" t="s">
        <v>199</v>
      </c>
      <c r="AS47" s="150" t="s">
        <v>736</v>
      </c>
      <c r="AT47" s="151" t="s">
        <v>308</v>
      </c>
    </row>
    <row r="48" spans="1:46" ht="178.2" customHeight="1" x14ac:dyDescent="0.3">
      <c r="A48" s="138"/>
      <c r="B48" s="138"/>
      <c r="C48" s="138"/>
      <c r="D48" s="138"/>
      <c r="E48" s="139"/>
      <c r="F48" s="139"/>
      <c r="G48" s="139"/>
      <c r="H48" s="139"/>
      <c r="I48" s="139"/>
      <c r="J48" s="138"/>
      <c r="K48" s="138"/>
      <c r="L48" s="139"/>
      <c r="M48" s="140"/>
      <c r="N48" s="141"/>
      <c r="O48" s="142"/>
      <c r="P48" s="140"/>
      <c r="Q48" s="141"/>
      <c r="R48" s="141"/>
      <c r="S48" s="140"/>
      <c r="T48" s="54" t="s">
        <v>684</v>
      </c>
      <c r="U48" s="55" t="s">
        <v>67</v>
      </c>
      <c r="V48" s="55"/>
      <c r="W48" s="55" t="s">
        <v>46</v>
      </c>
      <c r="X48" s="55" t="s">
        <v>49</v>
      </c>
      <c r="Y48" s="55" t="str">
        <f t="shared" ref="Y48" si="57">CONCATENATE(W48,X48)</f>
        <v>PreventivoManual</v>
      </c>
      <c r="Z48" s="62">
        <f>IFERROR(VLOOKUP(Y48,[1]Tablas!$C$75:$D$80,2,0)," ")</f>
        <v>0.4</v>
      </c>
      <c r="AA48" s="55" t="s">
        <v>51</v>
      </c>
      <c r="AB48" s="55" t="s">
        <v>53</v>
      </c>
      <c r="AC48" s="64" t="s">
        <v>335</v>
      </c>
      <c r="AD48" s="62">
        <f>IFERROR(AD47-(AD47*Z48),0)</f>
        <v>0.28799999999999998</v>
      </c>
      <c r="AE48" s="140"/>
      <c r="AF48" s="147"/>
      <c r="AG48" s="140"/>
      <c r="AH48" s="147"/>
      <c r="AI48" s="147"/>
      <c r="AJ48" s="140"/>
      <c r="AK48" s="140"/>
      <c r="AL48" s="150"/>
      <c r="AM48" s="150"/>
      <c r="AN48" s="150"/>
      <c r="AO48" s="198"/>
      <c r="AP48" s="198"/>
      <c r="AQ48" s="150"/>
      <c r="AR48" s="167"/>
      <c r="AS48" s="167"/>
      <c r="AT48" s="153"/>
    </row>
    <row r="49" spans="1:46" ht="142.19999999999999" customHeight="1" x14ac:dyDescent="0.3">
      <c r="A49" s="138"/>
      <c r="B49" s="138"/>
      <c r="C49" s="138"/>
      <c r="D49" s="138"/>
      <c r="E49" s="139">
        <v>22</v>
      </c>
      <c r="F49" s="138" t="s">
        <v>336</v>
      </c>
      <c r="G49" s="138" t="s">
        <v>337</v>
      </c>
      <c r="H49" s="138" t="s">
        <v>338</v>
      </c>
      <c r="I49" s="138" t="s">
        <v>339</v>
      </c>
      <c r="J49" s="138" t="s">
        <v>59</v>
      </c>
      <c r="K49" s="138" t="s">
        <v>11</v>
      </c>
      <c r="L49" s="139">
        <v>52000</v>
      </c>
      <c r="M49" s="140" t="str">
        <f>IFERROR(VLOOKUP(K49,Tablas!$A$15:$C$19,3,0)," ")</f>
        <v>Muy Alta</v>
      </c>
      <c r="N49" s="141">
        <f>IFERROR(VLOOKUP(K49,Tablas!$A$15:$B$19,2,0)," ")</f>
        <v>1</v>
      </c>
      <c r="O49" s="142" t="s">
        <v>25</v>
      </c>
      <c r="P49" s="140" t="str">
        <f>IFERROR(VLOOKUP(O49,Tablas!$A$23:$C$32,3,0)," ")</f>
        <v>Menor</v>
      </c>
      <c r="Q49" s="141">
        <f>IFERROR(VLOOKUP(O49,Tablas!$A$23:$B$32,2,0)," ")</f>
        <v>0.4</v>
      </c>
      <c r="R49" s="75" t="str">
        <f>CONCATENATE(M49,P49)</f>
        <v>Muy AltaMenor</v>
      </c>
      <c r="S49" s="140" t="str">
        <f>IFERROR(VLOOKUP(R49,Tablas!$C$34:$D$58,2,0)," ")</f>
        <v>Alto</v>
      </c>
      <c r="T49" s="54" t="s">
        <v>685</v>
      </c>
      <c r="U49" s="55" t="s">
        <v>67</v>
      </c>
      <c r="V49" s="55"/>
      <c r="W49" s="54" t="s">
        <v>46</v>
      </c>
      <c r="X49" s="54" t="s">
        <v>49</v>
      </c>
      <c r="Y49" s="55"/>
      <c r="Z49" s="62">
        <v>0.4</v>
      </c>
      <c r="AA49" s="55" t="s">
        <v>51</v>
      </c>
      <c r="AB49" s="55" t="s">
        <v>53</v>
      </c>
      <c r="AC49" s="54" t="s">
        <v>340</v>
      </c>
      <c r="AD49" s="35">
        <v>0.6</v>
      </c>
      <c r="AE49" s="140" t="str">
        <f>IF(AD51&lt;20%,"Muy Baja",IF(AD51&lt;40%,"Baja",IF(AD51&lt;60%,"Media",IF(AD51&lt;80%,"A l t a",IF(AD51&gt;80%,"Muy Alta")))))</f>
        <v>Baja</v>
      </c>
      <c r="AF49" s="147">
        <f>+AD51</f>
        <v>0.216</v>
      </c>
      <c r="AG49" s="140" t="str">
        <f>+P49</f>
        <v>Menor</v>
      </c>
      <c r="AH49" s="147">
        <f>+Q49</f>
        <v>0.4</v>
      </c>
      <c r="AI49" s="147" t="str">
        <f>CONCATENATE(AE49,AG49)</f>
        <v>BajaMenor</v>
      </c>
      <c r="AJ49" s="140" t="str">
        <f>IFERROR(VLOOKUP(AI49,Tablas!$C$34:$D$58,2,0)," ")</f>
        <v>Moderado</v>
      </c>
      <c r="AK49" s="140" t="s">
        <v>69</v>
      </c>
      <c r="AL49" s="150" t="str">
        <f>VLOOKUP(AJ49,Tablas!$A$104:$B$108,2,0)</f>
        <v>Si</v>
      </c>
      <c r="AM49" s="150" t="s">
        <v>783</v>
      </c>
      <c r="AN49" s="150" t="s">
        <v>344</v>
      </c>
      <c r="AO49" s="198">
        <v>44926</v>
      </c>
      <c r="AP49" s="228">
        <v>44926</v>
      </c>
      <c r="AQ49" s="150" t="s">
        <v>613</v>
      </c>
      <c r="AR49" s="167" t="s">
        <v>199</v>
      </c>
      <c r="AS49" s="150" t="s">
        <v>614</v>
      </c>
      <c r="AT49" s="151" t="s">
        <v>308</v>
      </c>
    </row>
    <row r="50" spans="1:46" ht="117" customHeight="1" x14ac:dyDescent="0.3">
      <c r="A50" s="138"/>
      <c r="B50" s="138"/>
      <c r="C50" s="138"/>
      <c r="D50" s="138"/>
      <c r="E50" s="139"/>
      <c r="F50" s="139"/>
      <c r="G50" s="139"/>
      <c r="H50" s="139"/>
      <c r="I50" s="139"/>
      <c r="J50" s="138"/>
      <c r="K50" s="138"/>
      <c r="L50" s="139"/>
      <c r="M50" s="140"/>
      <c r="N50" s="141"/>
      <c r="O50" s="142"/>
      <c r="P50" s="140"/>
      <c r="Q50" s="141"/>
      <c r="R50" s="96"/>
      <c r="S50" s="140"/>
      <c r="T50" s="54" t="s">
        <v>686</v>
      </c>
      <c r="U50" s="55" t="s">
        <v>67</v>
      </c>
      <c r="V50" s="55"/>
      <c r="W50" s="54" t="s">
        <v>46</v>
      </c>
      <c r="X50" s="54" t="s">
        <v>49</v>
      </c>
      <c r="Y50" s="55"/>
      <c r="Z50" s="62">
        <v>0.4</v>
      </c>
      <c r="AA50" s="55" t="s">
        <v>341</v>
      </c>
      <c r="AB50" s="54" t="s">
        <v>53</v>
      </c>
      <c r="AC50" s="54" t="s">
        <v>342</v>
      </c>
      <c r="AD50" s="62">
        <f>IFERROR(AD49-(AD49*Z50),0)</f>
        <v>0.36</v>
      </c>
      <c r="AE50" s="140"/>
      <c r="AF50" s="147"/>
      <c r="AG50" s="140"/>
      <c r="AH50" s="147"/>
      <c r="AI50" s="147"/>
      <c r="AJ50" s="140"/>
      <c r="AK50" s="140"/>
      <c r="AL50" s="150"/>
      <c r="AM50" s="150"/>
      <c r="AN50" s="150"/>
      <c r="AO50" s="198"/>
      <c r="AP50" s="228"/>
      <c r="AQ50" s="150"/>
      <c r="AR50" s="167"/>
      <c r="AS50" s="167"/>
      <c r="AT50" s="152"/>
    </row>
    <row r="51" spans="1:46" ht="163.19999999999999" customHeight="1" x14ac:dyDescent="0.3">
      <c r="A51" s="138"/>
      <c r="B51" s="138"/>
      <c r="C51" s="138"/>
      <c r="D51" s="138"/>
      <c r="E51" s="139"/>
      <c r="F51" s="139"/>
      <c r="G51" s="139"/>
      <c r="H51" s="139"/>
      <c r="I51" s="139"/>
      <c r="J51" s="138"/>
      <c r="K51" s="138"/>
      <c r="L51" s="139"/>
      <c r="M51" s="140"/>
      <c r="N51" s="141"/>
      <c r="O51" s="142"/>
      <c r="P51" s="140"/>
      <c r="Q51" s="141"/>
      <c r="R51" s="96"/>
      <c r="S51" s="140"/>
      <c r="T51" s="54" t="s">
        <v>687</v>
      </c>
      <c r="U51" s="55" t="s">
        <v>67</v>
      </c>
      <c r="V51" s="55"/>
      <c r="W51" s="54" t="s">
        <v>46</v>
      </c>
      <c r="X51" s="54" t="s">
        <v>49</v>
      </c>
      <c r="Y51" s="55"/>
      <c r="Z51" s="62">
        <v>0.4</v>
      </c>
      <c r="AA51" s="55" t="s">
        <v>341</v>
      </c>
      <c r="AB51" s="54" t="s">
        <v>53</v>
      </c>
      <c r="AC51" s="54" t="s">
        <v>343</v>
      </c>
      <c r="AD51" s="62">
        <f>IFERROR(AD50-(AD50*Z51),0)</f>
        <v>0.216</v>
      </c>
      <c r="AE51" s="140"/>
      <c r="AF51" s="147"/>
      <c r="AG51" s="140"/>
      <c r="AH51" s="147"/>
      <c r="AI51" s="147"/>
      <c r="AJ51" s="140"/>
      <c r="AK51" s="140"/>
      <c r="AL51" s="150"/>
      <c r="AM51" s="150"/>
      <c r="AN51" s="150"/>
      <c r="AO51" s="198"/>
      <c r="AP51" s="228"/>
      <c r="AQ51" s="150"/>
      <c r="AR51" s="167"/>
      <c r="AS51" s="167"/>
      <c r="AT51" s="153"/>
    </row>
    <row r="52" spans="1:46" ht="180" customHeight="1" x14ac:dyDescent="0.3">
      <c r="A52" s="138"/>
      <c r="B52" s="138"/>
      <c r="C52" s="138"/>
      <c r="D52" s="138"/>
      <c r="E52" s="55">
        <v>23</v>
      </c>
      <c r="F52" s="64" t="s">
        <v>208</v>
      </c>
      <c r="G52" s="64" t="s">
        <v>345</v>
      </c>
      <c r="H52" s="64" t="s">
        <v>346</v>
      </c>
      <c r="I52" s="38" t="s">
        <v>347</v>
      </c>
      <c r="J52" s="64" t="s">
        <v>59</v>
      </c>
      <c r="K52" s="54" t="s">
        <v>14</v>
      </c>
      <c r="L52" s="103">
        <v>1056</v>
      </c>
      <c r="M52" s="77" t="str">
        <f>IFERROR(VLOOKUP(K52,Tablas!$A$15:$C$19,3,0)," ")</f>
        <v>A l t a</v>
      </c>
      <c r="N52" s="104">
        <v>0.8</v>
      </c>
      <c r="O52" s="57" t="s">
        <v>73</v>
      </c>
      <c r="P52" s="77" t="str">
        <f>IFERROR(VLOOKUP(O52,Tablas!$A$23:$C$32,3,0)," ")</f>
        <v>Mayor</v>
      </c>
      <c r="Q52" s="75">
        <f>IFERROR(VLOOKUP(O52,Tablas!$A$23:$B$32,2,0)," ")</f>
        <v>0.8</v>
      </c>
      <c r="R52" s="75" t="str">
        <f>CONCATENATE(M52,P52)</f>
        <v>A l t aMayor</v>
      </c>
      <c r="S52" s="77" t="str">
        <f>IFERROR(VLOOKUP(R52,Tablas!$C$34:$D$58,2,0)," ")</f>
        <v>Alto</v>
      </c>
      <c r="T52" s="64" t="s">
        <v>688</v>
      </c>
      <c r="U52" s="55" t="s">
        <v>67</v>
      </c>
      <c r="V52" s="55"/>
      <c r="W52" s="55" t="s">
        <v>46</v>
      </c>
      <c r="X52" s="55" t="s">
        <v>49</v>
      </c>
      <c r="Y52" s="55" t="str">
        <f t="shared" ref="Y52:Y56" si="58">CONCATENATE(W52,X52)</f>
        <v>PreventivoManual</v>
      </c>
      <c r="Z52" s="60">
        <f>IFERROR(VLOOKUP(Y52,Tablas!$C$73:$D$78,2,0)," ")</f>
        <v>0.4</v>
      </c>
      <c r="AA52" s="55" t="s">
        <v>52</v>
      </c>
      <c r="AB52" s="55" t="s">
        <v>54</v>
      </c>
      <c r="AC52" s="64" t="s">
        <v>348</v>
      </c>
      <c r="AD52" s="60">
        <f>N52-(N52*Z52)</f>
        <v>0.48</v>
      </c>
      <c r="AE52" s="77" t="str">
        <f>IF(AD52&lt;20%,"Muy Baja",IF(AD52&lt;40%,"Baja",IF(AD52&lt;60%,"Media",IF(AD52&lt;80%,"A l t a",IF(AD52&gt;80%,"Muy Alta")))))</f>
        <v>Media</v>
      </c>
      <c r="AF52" s="78">
        <f>+AD52</f>
        <v>0.48</v>
      </c>
      <c r="AG52" s="77" t="str">
        <f>+P52</f>
        <v>Mayor</v>
      </c>
      <c r="AH52" s="78">
        <f>+Q52</f>
        <v>0.8</v>
      </c>
      <c r="AI52" s="58" t="str">
        <f>CONCATENATE(AE52,AG52)</f>
        <v>MediaMayor</v>
      </c>
      <c r="AJ52" s="77" t="str">
        <f>IFERROR(VLOOKUP(AI52,Tablas!$C$34:$D$58,2,0)," ")</f>
        <v>Alto</v>
      </c>
      <c r="AK52" s="77" t="s">
        <v>69</v>
      </c>
      <c r="AL52" s="59" t="str">
        <f>VLOOKUP(AJ52,Tablas!$A$104:$B$108,2,0)</f>
        <v>Si</v>
      </c>
      <c r="AM52" s="100" t="s">
        <v>615</v>
      </c>
      <c r="AN52" s="100" t="s">
        <v>616</v>
      </c>
      <c r="AO52" s="101">
        <v>44926</v>
      </c>
      <c r="AP52" s="101">
        <v>44926</v>
      </c>
      <c r="AQ52" s="100" t="s">
        <v>617</v>
      </c>
      <c r="AR52" s="105" t="s">
        <v>199</v>
      </c>
      <c r="AS52" s="59" t="s">
        <v>618</v>
      </c>
      <c r="AT52" s="59" t="s">
        <v>308</v>
      </c>
    </row>
    <row r="53" spans="1:46" ht="221.4" customHeight="1" x14ac:dyDescent="0.3">
      <c r="A53" s="138"/>
      <c r="B53" s="138"/>
      <c r="C53" s="138"/>
      <c r="D53" s="138"/>
      <c r="E53" s="55">
        <v>24</v>
      </c>
      <c r="F53" s="54" t="s">
        <v>208</v>
      </c>
      <c r="G53" s="54" t="s">
        <v>349</v>
      </c>
      <c r="H53" s="54" t="s">
        <v>350</v>
      </c>
      <c r="I53" s="38" t="s">
        <v>351</v>
      </c>
      <c r="J53" s="54" t="s">
        <v>59</v>
      </c>
      <c r="K53" s="54" t="s">
        <v>14</v>
      </c>
      <c r="L53" s="55">
        <v>1000</v>
      </c>
      <c r="M53" s="77" t="str">
        <f>IFERROR(VLOOKUP(K53,Tablas!$A$15:$C$19,3,0)," ")</f>
        <v>A l t a</v>
      </c>
      <c r="N53" s="45">
        <v>0.8</v>
      </c>
      <c r="O53" s="57" t="s">
        <v>73</v>
      </c>
      <c r="P53" s="77" t="str">
        <f>IFERROR(VLOOKUP(O53,Tablas!$A$23:$C$32,3,0)," ")</f>
        <v>Mayor</v>
      </c>
      <c r="Q53" s="75">
        <f>IFERROR(VLOOKUP(O53,Tablas!$A$23:$B$32,2,0)," ")</f>
        <v>0.8</v>
      </c>
      <c r="R53" s="75" t="str">
        <f>CONCATENATE(M53,P53)</f>
        <v>A l t aMayor</v>
      </c>
      <c r="S53" s="77" t="str">
        <f>IFERROR(VLOOKUP(R53,Tablas!$C$34:$D$58,2,0)," ")</f>
        <v>Alto</v>
      </c>
      <c r="T53" s="54" t="s">
        <v>689</v>
      </c>
      <c r="U53" s="55" t="s">
        <v>67</v>
      </c>
      <c r="V53" s="55"/>
      <c r="W53" s="55" t="s">
        <v>46</v>
      </c>
      <c r="X53" s="55" t="s">
        <v>49</v>
      </c>
      <c r="Y53" s="55" t="str">
        <f t="shared" si="58"/>
        <v>PreventivoManual</v>
      </c>
      <c r="Z53" s="60">
        <f>IFERROR(VLOOKUP(Y53,Tablas!$C$73:$D$78,2,0)," ")</f>
        <v>0.4</v>
      </c>
      <c r="AA53" s="55" t="s">
        <v>51</v>
      </c>
      <c r="AB53" s="55" t="s">
        <v>54</v>
      </c>
      <c r="AC53" s="54" t="s">
        <v>348</v>
      </c>
      <c r="AD53" s="60">
        <f>N53-(N53*Z53)</f>
        <v>0.48</v>
      </c>
      <c r="AE53" s="77" t="str">
        <f>IF(AD53&lt;20%,"Muy Baja",IF(AD53&lt;40%,"Baja",IF(AD53&lt;60%,"Media",IF(AD53&lt;80%,"A l t a",IF(AD53&gt;80%,"Muy Alta")))))</f>
        <v>Media</v>
      </c>
      <c r="AF53" s="78">
        <f>+AD53</f>
        <v>0.48</v>
      </c>
      <c r="AG53" s="77" t="str">
        <f>+P53</f>
        <v>Mayor</v>
      </c>
      <c r="AH53" s="78">
        <f>+Q53</f>
        <v>0.8</v>
      </c>
      <c r="AI53" s="58" t="str">
        <f>CONCATENATE(AE53,AG53)</f>
        <v>MediaMayor</v>
      </c>
      <c r="AJ53" s="77" t="str">
        <f>IFERROR(VLOOKUP(AI53,Tablas!$C$34:$D$58,2,0)," ")</f>
        <v>Alto</v>
      </c>
      <c r="AK53" s="77" t="s">
        <v>69</v>
      </c>
      <c r="AL53" s="59" t="str">
        <f>VLOOKUP(AJ53,Tablas!$A$104:$B$108,2,0)</f>
        <v>Si</v>
      </c>
      <c r="AM53" s="100" t="s">
        <v>619</v>
      </c>
      <c r="AN53" s="100" t="s">
        <v>352</v>
      </c>
      <c r="AO53" s="106">
        <v>44898</v>
      </c>
      <c r="AP53" s="106">
        <v>44926</v>
      </c>
      <c r="AQ53" s="100" t="s">
        <v>620</v>
      </c>
      <c r="AR53" s="105" t="s">
        <v>199</v>
      </c>
      <c r="AS53" s="59" t="s">
        <v>737</v>
      </c>
      <c r="AT53" s="59" t="s">
        <v>308</v>
      </c>
    </row>
    <row r="54" spans="1:46" ht="112.2" customHeight="1" x14ac:dyDescent="0.3">
      <c r="A54" s="138"/>
      <c r="B54" s="138" t="s">
        <v>378</v>
      </c>
      <c r="C54" s="138" t="s">
        <v>377</v>
      </c>
      <c r="D54" s="138" t="s">
        <v>376</v>
      </c>
      <c r="E54" s="139">
        <v>25</v>
      </c>
      <c r="F54" s="138" t="s">
        <v>57</v>
      </c>
      <c r="G54" s="138" t="s">
        <v>58</v>
      </c>
      <c r="H54" s="138" t="s">
        <v>355</v>
      </c>
      <c r="I54" s="138" t="s">
        <v>356</v>
      </c>
      <c r="J54" s="138" t="s">
        <v>59</v>
      </c>
      <c r="K54" s="138" t="s">
        <v>12</v>
      </c>
      <c r="L54" s="139">
        <v>12</v>
      </c>
      <c r="M54" s="163" t="str">
        <f>IFERROR(VLOOKUP(K54,[6]Tablas!$A$15:$C$19,3,0)," ")</f>
        <v>Baja</v>
      </c>
      <c r="N54" s="164">
        <f>IFERROR(VLOOKUP(K54,[6]Tablas!$A$15:$B$19,2,0)," ")</f>
        <v>0.4</v>
      </c>
      <c r="O54" s="142" t="s">
        <v>178</v>
      </c>
      <c r="P54" s="163" t="str">
        <f>IFERROR(VLOOKUP(O54,[6]Tablas!$A$23:$C$32,3,0)," ")</f>
        <v>Menor</v>
      </c>
      <c r="Q54" s="164">
        <f>IFERROR(VLOOKUP(O54,[6]Tablas!$A$23:$B$32,2,0)," ")</f>
        <v>0.4</v>
      </c>
      <c r="R54" s="41" t="str">
        <f>CONCATENATE(M54,P54)</f>
        <v>BajaMenor</v>
      </c>
      <c r="S54" s="163" t="str">
        <f>IFERROR(VLOOKUP(R54,[6]Tablas!$C$34:$D$58,2,0)," ")</f>
        <v>Moderado</v>
      </c>
      <c r="T54" s="54" t="s">
        <v>357</v>
      </c>
      <c r="U54" s="55" t="s">
        <v>67</v>
      </c>
      <c r="V54" s="55"/>
      <c r="W54" s="55" t="s">
        <v>46</v>
      </c>
      <c r="X54" s="55" t="s">
        <v>49</v>
      </c>
      <c r="Y54" s="55" t="str">
        <f t="shared" si="58"/>
        <v>PreventivoManual</v>
      </c>
      <c r="Z54" s="62">
        <f>IFERROR(VLOOKUP(Y54,[6]Tablas!$C$73:$D$78,2,0)," ")</f>
        <v>0.4</v>
      </c>
      <c r="AA54" s="55" t="s">
        <v>51</v>
      </c>
      <c r="AB54" s="55" t="s">
        <v>53</v>
      </c>
      <c r="AC54" s="54" t="s">
        <v>622</v>
      </c>
      <c r="AD54" s="62">
        <f>N54-(N54*Z54)</f>
        <v>0.24</v>
      </c>
      <c r="AE54" s="163" t="str">
        <f>IF(AD55&lt;20%,"Muy Baja",IF(AD55&lt;40%,"Baja",IF(AD55&lt;60%,"Media",IF(AD55&lt;80%,"A l t a",IF(AD55&gt;80%,"Muy Alta")))))</f>
        <v>Muy Baja</v>
      </c>
      <c r="AF54" s="164">
        <f>IFERROR(AD56-(AD56*Z57)," ")</f>
        <v>0.10079999999999999</v>
      </c>
      <c r="AG54" s="163" t="str">
        <f t="shared" ref="AG54:AH54" si="59">+P54</f>
        <v>Menor</v>
      </c>
      <c r="AH54" s="164">
        <f t="shared" si="59"/>
        <v>0.4</v>
      </c>
      <c r="AI54" s="45" t="str">
        <f>CONCATENATE(AE54,AG54)</f>
        <v>Muy BajaMenor</v>
      </c>
      <c r="AJ54" s="163" t="str">
        <f>IFERROR(VLOOKUP(AI54,[6]Tablas!$C$34:$D$58,2,0)," ")</f>
        <v>Bajo</v>
      </c>
      <c r="AK54" s="163" t="s">
        <v>71</v>
      </c>
      <c r="AL54" s="150" t="str">
        <f>VLOOKUP(AJ54,[6]Tablas!$A$104:$B$108,2,0)</f>
        <v>No</v>
      </c>
      <c r="AM54" s="150" t="s">
        <v>196</v>
      </c>
      <c r="AN54" s="150" t="s">
        <v>196</v>
      </c>
      <c r="AO54" s="228" t="s">
        <v>196</v>
      </c>
      <c r="AP54" s="228" t="s">
        <v>196</v>
      </c>
      <c r="AQ54" s="150" t="s">
        <v>621</v>
      </c>
      <c r="AR54" s="167" t="s">
        <v>630</v>
      </c>
      <c r="AS54" s="150" t="s">
        <v>738</v>
      </c>
      <c r="AT54" s="151" t="s">
        <v>308</v>
      </c>
    </row>
    <row r="55" spans="1:46" ht="109.2" customHeight="1" x14ac:dyDescent="0.3">
      <c r="A55" s="138"/>
      <c r="B55" s="138"/>
      <c r="C55" s="138"/>
      <c r="D55" s="138"/>
      <c r="E55" s="139"/>
      <c r="F55" s="139"/>
      <c r="G55" s="139"/>
      <c r="H55" s="139"/>
      <c r="I55" s="139"/>
      <c r="J55" s="139"/>
      <c r="K55" s="139"/>
      <c r="L55" s="139"/>
      <c r="M55" s="168"/>
      <c r="N55" s="168"/>
      <c r="O55" s="180"/>
      <c r="P55" s="168"/>
      <c r="Q55" s="168"/>
      <c r="R55" s="50"/>
      <c r="S55" s="168"/>
      <c r="T55" s="54" t="s">
        <v>670</v>
      </c>
      <c r="U55" s="55" t="s">
        <v>67</v>
      </c>
      <c r="V55" s="55"/>
      <c r="W55" s="55" t="s">
        <v>47</v>
      </c>
      <c r="X55" s="55" t="s">
        <v>49</v>
      </c>
      <c r="Y55" s="55" t="str">
        <f t="shared" si="58"/>
        <v>DetectivoManual</v>
      </c>
      <c r="Z55" s="62">
        <f>IFERROR(VLOOKUP(Y55,[6]Tablas!$C$73:$D$78,2,0)," ")</f>
        <v>0.3</v>
      </c>
      <c r="AA55" s="55" t="s">
        <v>51</v>
      </c>
      <c r="AB55" s="55" t="s">
        <v>53</v>
      </c>
      <c r="AC55" s="54" t="s">
        <v>623</v>
      </c>
      <c r="AD55" s="62">
        <f t="shared" ref="AD55:AD56" si="60">+AD54-(AD54*Z55)</f>
        <v>0.16799999999999998</v>
      </c>
      <c r="AE55" s="168"/>
      <c r="AF55" s="168"/>
      <c r="AG55" s="168"/>
      <c r="AH55" s="168"/>
      <c r="AI55" s="96"/>
      <c r="AJ55" s="168"/>
      <c r="AK55" s="168"/>
      <c r="AL55" s="167"/>
      <c r="AM55" s="150"/>
      <c r="AN55" s="150"/>
      <c r="AO55" s="228"/>
      <c r="AP55" s="228"/>
      <c r="AQ55" s="150"/>
      <c r="AR55" s="167"/>
      <c r="AS55" s="150"/>
      <c r="AT55" s="152"/>
    </row>
    <row r="56" spans="1:46" ht="97.8" customHeight="1" x14ac:dyDescent="0.3">
      <c r="A56" s="138"/>
      <c r="B56" s="138"/>
      <c r="C56" s="138"/>
      <c r="D56" s="138"/>
      <c r="E56" s="139"/>
      <c r="F56" s="139"/>
      <c r="G56" s="139"/>
      <c r="H56" s="139"/>
      <c r="I56" s="139"/>
      <c r="J56" s="139"/>
      <c r="K56" s="139"/>
      <c r="L56" s="139"/>
      <c r="M56" s="168"/>
      <c r="N56" s="168"/>
      <c r="O56" s="180"/>
      <c r="P56" s="168"/>
      <c r="Q56" s="168"/>
      <c r="R56" s="41"/>
      <c r="S56" s="168"/>
      <c r="T56" s="138" t="s">
        <v>358</v>
      </c>
      <c r="U56" s="139" t="s">
        <v>67</v>
      </c>
      <c r="V56" s="139"/>
      <c r="W56" s="139" t="s">
        <v>46</v>
      </c>
      <c r="X56" s="139" t="s">
        <v>49</v>
      </c>
      <c r="Y56" s="55" t="str">
        <f t="shared" si="58"/>
        <v>PreventivoManual</v>
      </c>
      <c r="Z56" s="192">
        <f>IFERROR(VLOOKUP(Y56,[6]Tablas!$C$75:$D$80,2,0)," ")</f>
        <v>0.4</v>
      </c>
      <c r="AA56" s="138" t="s">
        <v>52</v>
      </c>
      <c r="AB56" s="139" t="s">
        <v>54</v>
      </c>
      <c r="AC56" s="138" t="s">
        <v>624</v>
      </c>
      <c r="AD56" s="192">
        <f t="shared" si="60"/>
        <v>0.10079999999999999</v>
      </c>
      <c r="AE56" s="168"/>
      <c r="AF56" s="168"/>
      <c r="AG56" s="168"/>
      <c r="AH56" s="168"/>
      <c r="AI56" s="45"/>
      <c r="AJ56" s="168"/>
      <c r="AK56" s="168"/>
      <c r="AL56" s="167"/>
      <c r="AM56" s="150"/>
      <c r="AN56" s="150"/>
      <c r="AO56" s="228"/>
      <c r="AP56" s="228"/>
      <c r="AQ56" s="150"/>
      <c r="AR56" s="167"/>
      <c r="AS56" s="150"/>
      <c r="AT56" s="152"/>
    </row>
    <row r="57" spans="1:46" ht="61.2" customHeight="1" x14ac:dyDescent="0.3">
      <c r="A57" s="138"/>
      <c r="B57" s="138"/>
      <c r="C57" s="138"/>
      <c r="D57" s="138"/>
      <c r="E57" s="139"/>
      <c r="F57" s="139"/>
      <c r="G57" s="139"/>
      <c r="H57" s="139"/>
      <c r="I57" s="139"/>
      <c r="J57" s="139"/>
      <c r="K57" s="139"/>
      <c r="L57" s="139"/>
      <c r="M57" s="168"/>
      <c r="N57" s="168"/>
      <c r="O57" s="180"/>
      <c r="P57" s="168"/>
      <c r="Q57" s="168"/>
      <c r="R57" s="50"/>
      <c r="S57" s="168"/>
      <c r="T57" s="139"/>
      <c r="U57" s="139"/>
      <c r="V57" s="139"/>
      <c r="W57" s="139"/>
      <c r="X57" s="139"/>
      <c r="Y57" s="55"/>
      <c r="Z57" s="139"/>
      <c r="AA57" s="139"/>
      <c r="AB57" s="139"/>
      <c r="AC57" s="139"/>
      <c r="AD57" s="139"/>
      <c r="AE57" s="168"/>
      <c r="AF57" s="168"/>
      <c r="AG57" s="168"/>
      <c r="AH57" s="168"/>
      <c r="AI57" s="96"/>
      <c r="AJ57" s="168"/>
      <c r="AK57" s="168"/>
      <c r="AL57" s="167"/>
      <c r="AM57" s="150"/>
      <c r="AN57" s="150"/>
      <c r="AO57" s="228"/>
      <c r="AP57" s="228"/>
      <c r="AQ57" s="150"/>
      <c r="AR57" s="167"/>
      <c r="AS57" s="150"/>
      <c r="AT57" s="153"/>
    </row>
    <row r="58" spans="1:46" ht="130.19999999999999" customHeight="1" x14ac:dyDescent="0.3">
      <c r="A58" s="138"/>
      <c r="B58" s="138"/>
      <c r="C58" s="138"/>
      <c r="D58" s="138"/>
      <c r="E58" s="139">
        <v>26</v>
      </c>
      <c r="F58" s="138" t="s">
        <v>57</v>
      </c>
      <c r="G58" s="138" t="s">
        <v>359</v>
      </c>
      <c r="H58" s="138" t="s">
        <v>360</v>
      </c>
      <c r="I58" s="138" t="s">
        <v>361</v>
      </c>
      <c r="J58" s="138" t="s">
        <v>59</v>
      </c>
      <c r="K58" s="138" t="s">
        <v>14</v>
      </c>
      <c r="L58" s="139">
        <v>1300</v>
      </c>
      <c r="M58" s="163" t="str">
        <f>IFERROR(VLOOKUP(K58,[6]Tablas!$A$15:$C$19,3,0)," ")</f>
        <v>A l t a</v>
      </c>
      <c r="N58" s="164">
        <f>IFERROR(VLOOKUP(K58,[6]Tablas!$A$15:$B$19,2,0)," ")</f>
        <v>0.8</v>
      </c>
      <c r="O58" s="142" t="s">
        <v>178</v>
      </c>
      <c r="P58" s="163" t="str">
        <f>IFERROR(VLOOKUP(O58,[6]Tablas!$A$23:$C$32,3,0)," ")</f>
        <v>Menor</v>
      </c>
      <c r="Q58" s="164">
        <f>IFERROR(VLOOKUP(O58,[6]Tablas!$A$23:$B$32,2,0)," ")</f>
        <v>0.4</v>
      </c>
      <c r="R58" s="41" t="str">
        <f>CONCATENATE(M58,P58)</f>
        <v>A l t aMenor</v>
      </c>
      <c r="S58" s="163" t="str">
        <f>IFERROR(VLOOKUP(R58,[6]Tablas!$C$34:$D$58,2,0)," ")</f>
        <v>Moderado</v>
      </c>
      <c r="T58" s="54" t="s">
        <v>671</v>
      </c>
      <c r="U58" s="55" t="s">
        <v>67</v>
      </c>
      <c r="V58" s="55"/>
      <c r="W58" s="55" t="s">
        <v>46</v>
      </c>
      <c r="X58" s="55" t="s">
        <v>49</v>
      </c>
      <c r="Y58" s="55" t="str">
        <f t="shared" ref="Y58:Y59" si="61">CONCATENATE(W58,X58)</f>
        <v>PreventivoManual</v>
      </c>
      <c r="Z58" s="62">
        <f>IFERROR(VLOOKUP(Y58,[6]Tablas!$C$73:$D$78,2,0)," ")</f>
        <v>0.4</v>
      </c>
      <c r="AA58" s="54" t="s">
        <v>52</v>
      </c>
      <c r="AB58" s="55" t="s">
        <v>53</v>
      </c>
      <c r="AC58" s="54" t="s">
        <v>690</v>
      </c>
      <c r="AD58" s="62">
        <f>IFERROR(N58-(N58*Z58)," ")</f>
        <v>0.48</v>
      </c>
      <c r="AE58" s="163" t="str">
        <f>IF(AD59&lt;20%,"Muy Baja",IF(AD59&lt;40%,"Baja",IF(AD59&lt;60%,"Media",IF(AD59&lt;80%,"A l t a",IF(AD59&gt;80%,"Muy Alta")))))</f>
        <v>Baja</v>
      </c>
      <c r="AF58" s="164">
        <f>IFERROR(AD58-(AD58*Z59)," ")</f>
        <v>0.28799999999999998</v>
      </c>
      <c r="AG58" s="163" t="str">
        <f t="shared" ref="AG58:AH58" si="62">+P58</f>
        <v>Menor</v>
      </c>
      <c r="AH58" s="164">
        <f t="shared" si="62"/>
        <v>0.4</v>
      </c>
      <c r="AI58" s="45" t="str">
        <f>CONCATENATE(AE58,AG58)</f>
        <v>BajaMenor</v>
      </c>
      <c r="AJ58" s="163" t="str">
        <f>IFERROR(VLOOKUP(AI58,[6]Tablas!$C$34:$D$58,2,0)," ")</f>
        <v>Moderado</v>
      </c>
      <c r="AK58" s="163" t="s">
        <v>69</v>
      </c>
      <c r="AL58" s="150" t="str">
        <f>IFERROR(VLOOKUP(AJ58,[6]Tablas!$A$104:$B$108,2,0)," ")</f>
        <v>Si</v>
      </c>
      <c r="AM58" s="150" t="s">
        <v>364</v>
      </c>
      <c r="AN58" s="150" t="s">
        <v>362</v>
      </c>
      <c r="AO58" s="228">
        <v>44926</v>
      </c>
      <c r="AP58" s="228">
        <v>44926</v>
      </c>
      <c r="AQ58" s="203" t="s">
        <v>833</v>
      </c>
      <c r="AR58" s="159" t="s">
        <v>199</v>
      </c>
      <c r="AS58" s="150" t="s">
        <v>625</v>
      </c>
      <c r="AT58" s="151" t="s">
        <v>308</v>
      </c>
    </row>
    <row r="59" spans="1:46" ht="51" customHeight="1" x14ac:dyDescent="0.3">
      <c r="A59" s="138"/>
      <c r="B59" s="138"/>
      <c r="C59" s="138"/>
      <c r="D59" s="138"/>
      <c r="E59" s="139"/>
      <c r="F59" s="139"/>
      <c r="G59" s="139"/>
      <c r="H59" s="139"/>
      <c r="I59" s="139"/>
      <c r="J59" s="139"/>
      <c r="K59" s="139"/>
      <c r="L59" s="139"/>
      <c r="M59" s="168"/>
      <c r="N59" s="168"/>
      <c r="O59" s="180"/>
      <c r="P59" s="168"/>
      <c r="Q59" s="168"/>
      <c r="R59" s="50"/>
      <c r="S59" s="168"/>
      <c r="T59" s="138" t="s">
        <v>363</v>
      </c>
      <c r="U59" s="139" t="s">
        <v>67</v>
      </c>
      <c r="V59" s="139"/>
      <c r="W59" s="139" t="s">
        <v>46</v>
      </c>
      <c r="X59" s="139" t="s">
        <v>49</v>
      </c>
      <c r="Y59" s="55" t="str">
        <f t="shared" si="61"/>
        <v>PreventivoManual</v>
      </c>
      <c r="Z59" s="192">
        <f>IFERROR(VLOOKUP(Y59,[6]Tablas!$C$73:$D$78,2,0)," ")</f>
        <v>0.4</v>
      </c>
      <c r="AA59" s="138" t="s">
        <v>51</v>
      </c>
      <c r="AB59" s="139" t="s">
        <v>54</v>
      </c>
      <c r="AC59" s="138" t="s">
        <v>691</v>
      </c>
      <c r="AD59" s="192">
        <f>IFERROR(AD58-(AD58*Z59),0)</f>
        <v>0.28799999999999998</v>
      </c>
      <c r="AE59" s="168"/>
      <c r="AF59" s="168"/>
      <c r="AG59" s="168"/>
      <c r="AH59" s="168"/>
      <c r="AI59" s="96"/>
      <c r="AJ59" s="168"/>
      <c r="AK59" s="168"/>
      <c r="AL59" s="167"/>
      <c r="AM59" s="150"/>
      <c r="AN59" s="150"/>
      <c r="AO59" s="228"/>
      <c r="AP59" s="228"/>
      <c r="AQ59" s="203"/>
      <c r="AR59" s="159"/>
      <c r="AS59" s="150"/>
      <c r="AT59" s="152"/>
    </row>
    <row r="60" spans="1:46" ht="51" customHeight="1" x14ac:dyDescent="0.3">
      <c r="A60" s="138"/>
      <c r="B60" s="138"/>
      <c r="C60" s="138"/>
      <c r="D60" s="138"/>
      <c r="E60" s="139"/>
      <c r="F60" s="139"/>
      <c r="G60" s="139"/>
      <c r="H60" s="139"/>
      <c r="I60" s="139"/>
      <c r="J60" s="139"/>
      <c r="K60" s="139"/>
      <c r="L60" s="139"/>
      <c r="M60" s="168"/>
      <c r="N60" s="168"/>
      <c r="O60" s="180"/>
      <c r="P60" s="168"/>
      <c r="Q60" s="168"/>
      <c r="R60" s="50"/>
      <c r="S60" s="168"/>
      <c r="T60" s="139"/>
      <c r="U60" s="139"/>
      <c r="V60" s="139"/>
      <c r="W60" s="139"/>
      <c r="X60" s="139"/>
      <c r="Y60" s="55"/>
      <c r="Z60" s="139"/>
      <c r="AA60" s="139"/>
      <c r="AB60" s="139"/>
      <c r="AC60" s="139"/>
      <c r="AD60" s="139"/>
      <c r="AE60" s="168"/>
      <c r="AF60" s="168"/>
      <c r="AG60" s="168"/>
      <c r="AH60" s="168"/>
      <c r="AI60" s="96"/>
      <c r="AJ60" s="168"/>
      <c r="AK60" s="168"/>
      <c r="AL60" s="167"/>
      <c r="AM60" s="150"/>
      <c r="AN60" s="150"/>
      <c r="AO60" s="228"/>
      <c r="AP60" s="228"/>
      <c r="AQ60" s="203"/>
      <c r="AR60" s="159"/>
      <c r="AS60" s="150"/>
      <c r="AT60" s="153"/>
    </row>
    <row r="61" spans="1:46" ht="52.8" customHeight="1" x14ac:dyDescent="0.3">
      <c r="A61" s="138"/>
      <c r="B61" s="138"/>
      <c r="C61" s="138"/>
      <c r="D61" s="138"/>
      <c r="E61" s="139">
        <v>27</v>
      </c>
      <c r="F61" s="197" t="s">
        <v>365</v>
      </c>
      <c r="G61" s="138" t="s">
        <v>366</v>
      </c>
      <c r="H61" s="197" t="s">
        <v>367</v>
      </c>
      <c r="I61" s="197" t="s">
        <v>368</v>
      </c>
      <c r="J61" s="138" t="s">
        <v>59</v>
      </c>
      <c r="K61" s="138" t="s">
        <v>14</v>
      </c>
      <c r="L61" s="139">
        <v>600</v>
      </c>
      <c r="M61" s="163" t="str">
        <f>IFERROR(VLOOKUP(K61,[6]Tablas!$A$15:$C$19,3,0)," ")</f>
        <v>A l t a</v>
      </c>
      <c r="N61" s="164">
        <f>IFERROR(VLOOKUP(K61,[6]Tablas!$A$15:$B$19,2,0)," ")</f>
        <v>0.8</v>
      </c>
      <c r="O61" s="142" t="s">
        <v>178</v>
      </c>
      <c r="P61" s="163" t="str">
        <f>IFERROR(VLOOKUP(O61,[6]Tablas!$A$23:$C$32,3,0)," ")</f>
        <v>Menor</v>
      </c>
      <c r="Q61" s="164">
        <f>IFERROR(VLOOKUP(O61,[6]Tablas!$A$23:$B$32,2,0)," ")</f>
        <v>0.4</v>
      </c>
      <c r="R61" s="41" t="str">
        <f>CONCATENATE(M61,P61)</f>
        <v>A l t aMenor</v>
      </c>
      <c r="S61" s="163" t="str">
        <f>IFERROR(VLOOKUP(R61,[6]Tablas!$C$34:$D$58,2,0)," ")</f>
        <v>Moderado</v>
      </c>
      <c r="T61" s="138" t="s">
        <v>672</v>
      </c>
      <c r="U61" s="139" t="s">
        <v>67</v>
      </c>
      <c r="V61" s="139"/>
      <c r="W61" s="139" t="s">
        <v>46</v>
      </c>
      <c r="X61" s="139" t="s">
        <v>49</v>
      </c>
      <c r="Y61" s="55" t="str">
        <f t="shared" ref="Y61:Y62" si="63">CONCATENATE(W61,X61)</f>
        <v>PreventivoManual</v>
      </c>
      <c r="Z61" s="192">
        <f>IFERROR(VLOOKUP(Y61,[6]Tablas!$C$73:$D$78,2,0)," ")</f>
        <v>0.4</v>
      </c>
      <c r="AA61" s="138" t="s">
        <v>52</v>
      </c>
      <c r="AB61" s="139" t="s">
        <v>53</v>
      </c>
      <c r="AC61" s="138" t="s">
        <v>673</v>
      </c>
      <c r="AD61" s="192">
        <f>IFERROR(N61-(N61*Z61)," ")</f>
        <v>0.48</v>
      </c>
      <c r="AE61" s="163" t="str">
        <f>IF(AD62&lt;20%,"Muy Baja",IF(AD62&lt;40%,"Baja",IF(AD62&lt;60%,"Media",IF(AD62&lt;80%,"A l t a",IF(AD62&gt;80%,"Muy Alta")))))</f>
        <v>Muy Baja</v>
      </c>
      <c r="AF61" s="164">
        <f>IFERROR(AD61-(AD61*Z62)," ")</f>
        <v>0.48</v>
      </c>
      <c r="AG61" s="163" t="str">
        <f t="shared" ref="AG61:AH61" si="64">+P61</f>
        <v>Menor</v>
      </c>
      <c r="AH61" s="164">
        <f t="shared" si="64"/>
        <v>0.4</v>
      </c>
      <c r="AI61" s="45" t="str">
        <f>CONCATENATE(AE61,AG61)</f>
        <v>Muy BajaMenor</v>
      </c>
      <c r="AJ61" s="163" t="str">
        <f>IFERROR(VLOOKUP(AI61,[6]Tablas!$C$34:$D$58,2,0)," ")</f>
        <v>Bajo</v>
      </c>
      <c r="AK61" s="163" t="s">
        <v>69</v>
      </c>
      <c r="AL61" s="150" t="str">
        <f>IFERROR(VLOOKUP(AJ61,[6]Tablas!$A$104:$B$108,2,0)," ")</f>
        <v>No</v>
      </c>
      <c r="AM61" s="150" t="s">
        <v>370</v>
      </c>
      <c r="AN61" s="150" t="s">
        <v>369</v>
      </c>
      <c r="AO61" s="228">
        <v>44803</v>
      </c>
      <c r="AP61" s="228">
        <v>44926</v>
      </c>
      <c r="AQ61" s="150" t="s">
        <v>626</v>
      </c>
      <c r="AR61" s="167" t="s">
        <v>186</v>
      </c>
      <c r="AS61" s="150" t="s">
        <v>627</v>
      </c>
      <c r="AT61" s="151" t="s">
        <v>308</v>
      </c>
    </row>
    <row r="62" spans="1:46" ht="52.8" customHeight="1" x14ac:dyDescent="0.3">
      <c r="A62" s="138"/>
      <c r="B62" s="138"/>
      <c r="C62" s="138"/>
      <c r="D62" s="138"/>
      <c r="E62" s="139"/>
      <c r="F62" s="139"/>
      <c r="G62" s="139"/>
      <c r="H62" s="139"/>
      <c r="I62" s="139"/>
      <c r="J62" s="139"/>
      <c r="K62" s="139"/>
      <c r="L62" s="139"/>
      <c r="M62" s="168"/>
      <c r="N62" s="168"/>
      <c r="O62" s="180"/>
      <c r="P62" s="168"/>
      <c r="Q62" s="168"/>
      <c r="R62" s="50"/>
      <c r="S62" s="168"/>
      <c r="T62" s="139"/>
      <c r="U62" s="139"/>
      <c r="V62" s="139"/>
      <c r="W62" s="139"/>
      <c r="X62" s="139"/>
      <c r="Y62" s="55" t="str">
        <f t="shared" si="63"/>
        <v/>
      </c>
      <c r="Z62" s="139"/>
      <c r="AA62" s="139"/>
      <c r="AB62" s="139"/>
      <c r="AC62" s="139"/>
      <c r="AD62" s="139"/>
      <c r="AE62" s="168"/>
      <c r="AF62" s="168"/>
      <c r="AG62" s="168"/>
      <c r="AH62" s="168"/>
      <c r="AI62" s="96"/>
      <c r="AJ62" s="168"/>
      <c r="AK62" s="168"/>
      <c r="AL62" s="167"/>
      <c r="AM62" s="150"/>
      <c r="AN62" s="150"/>
      <c r="AO62" s="228"/>
      <c r="AP62" s="228"/>
      <c r="AQ62" s="150"/>
      <c r="AR62" s="167"/>
      <c r="AS62" s="150"/>
      <c r="AT62" s="152"/>
    </row>
    <row r="63" spans="1:46" ht="52.8" customHeight="1" x14ac:dyDescent="0.3">
      <c r="A63" s="138"/>
      <c r="B63" s="138"/>
      <c r="C63" s="138"/>
      <c r="D63" s="138"/>
      <c r="E63" s="139"/>
      <c r="F63" s="139"/>
      <c r="G63" s="139"/>
      <c r="H63" s="139"/>
      <c r="I63" s="139"/>
      <c r="J63" s="139"/>
      <c r="K63" s="139"/>
      <c r="L63" s="139"/>
      <c r="M63" s="168"/>
      <c r="N63" s="168"/>
      <c r="O63" s="180"/>
      <c r="P63" s="168"/>
      <c r="Q63" s="168"/>
      <c r="R63" s="41"/>
      <c r="S63" s="168"/>
      <c r="T63" s="139"/>
      <c r="U63" s="139"/>
      <c r="V63" s="139"/>
      <c r="W63" s="139"/>
      <c r="X63" s="139"/>
      <c r="Y63" s="55"/>
      <c r="Z63" s="139"/>
      <c r="AA63" s="139"/>
      <c r="AB63" s="139"/>
      <c r="AC63" s="139"/>
      <c r="AD63" s="139"/>
      <c r="AE63" s="168"/>
      <c r="AF63" s="168"/>
      <c r="AG63" s="168"/>
      <c r="AH63" s="168"/>
      <c r="AI63" s="45"/>
      <c r="AJ63" s="168"/>
      <c r="AK63" s="168"/>
      <c r="AL63" s="167"/>
      <c r="AM63" s="150"/>
      <c r="AN63" s="150"/>
      <c r="AO63" s="228"/>
      <c r="AP63" s="228"/>
      <c r="AQ63" s="150"/>
      <c r="AR63" s="167"/>
      <c r="AS63" s="150"/>
      <c r="AT63" s="153"/>
    </row>
    <row r="64" spans="1:46" ht="91.8" customHeight="1" x14ac:dyDescent="0.3">
      <c r="A64" s="138"/>
      <c r="B64" s="138"/>
      <c r="C64" s="138"/>
      <c r="D64" s="138"/>
      <c r="E64" s="139">
        <v>28</v>
      </c>
      <c r="F64" s="138" t="s">
        <v>371</v>
      </c>
      <c r="G64" s="138" t="s">
        <v>372</v>
      </c>
      <c r="H64" s="138" t="s">
        <v>373</v>
      </c>
      <c r="I64" s="138" t="s">
        <v>374</v>
      </c>
      <c r="J64" s="138" t="s">
        <v>59</v>
      </c>
      <c r="K64" s="138" t="s">
        <v>13</v>
      </c>
      <c r="L64" s="139">
        <v>50</v>
      </c>
      <c r="M64" s="163" t="str">
        <f>IFERROR(VLOOKUP(K64,[6]Tablas!$A$15:$C$19,3,0)," ")</f>
        <v>Media</v>
      </c>
      <c r="N64" s="164">
        <f>IFERROR(VLOOKUP(K64,[6]Tablas!$A$15:$B$19,2,0)," ")</f>
        <v>0.6</v>
      </c>
      <c r="O64" s="142" t="s">
        <v>178</v>
      </c>
      <c r="P64" s="163" t="str">
        <f>IFERROR(VLOOKUP(O64,[6]Tablas!$A$23:$C$32,3,0)," ")</f>
        <v>Menor</v>
      </c>
      <c r="Q64" s="164">
        <f>IFERROR(VLOOKUP(O64,[6]Tablas!$A$23:$B$32,2,0)," ")</f>
        <v>0.4</v>
      </c>
      <c r="R64" s="41" t="str">
        <f>CONCATENATE(M64,P64)</f>
        <v>MediaMenor</v>
      </c>
      <c r="S64" s="143" t="str">
        <f>IFERROR(VLOOKUP(R64,[6]Tablas!$C$34:$D$58,2,0)," ")</f>
        <v>Moderado</v>
      </c>
      <c r="T64" s="138" t="s">
        <v>674</v>
      </c>
      <c r="U64" s="139" t="s">
        <v>67</v>
      </c>
      <c r="V64" s="139"/>
      <c r="W64" s="139" t="s">
        <v>46</v>
      </c>
      <c r="X64" s="139" t="s">
        <v>49</v>
      </c>
      <c r="Y64" s="55" t="str">
        <f>CONCATENATE(W64,X64)</f>
        <v>PreventivoManual</v>
      </c>
      <c r="Z64" s="192">
        <f>IFERROR(VLOOKUP(Y64,[6]Tablas!$C$73:$D$78,2,0)," ")</f>
        <v>0.4</v>
      </c>
      <c r="AA64" s="139" t="s">
        <v>51</v>
      </c>
      <c r="AB64" s="139" t="s">
        <v>53</v>
      </c>
      <c r="AC64" s="138" t="s">
        <v>675</v>
      </c>
      <c r="AD64" s="192">
        <f>IFERROR(N64-(N64*Z64)," ")</f>
        <v>0.36</v>
      </c>
      <c r="AE64" s="163" t="str">
        <f>IF(AD64&lt;20%,"Muy Baja",IF(AD64&lt;40%,"Baja",IF(AD64&lt;60%,"Media",IF(AD64&lt;80%,"A l t a",IF(AD64&gt;80%,"Muy Alta")))))</f>
        <v>Baja</v>
      </c>
      <c r="AF64" s="164">
        <f>IFERROR(AD64-(AD64*Z65)," ")</f>
        <v>0.36</v>
      </c>
      <c r="AG64" s="163" t="str">
        <f t="shared" ref="AG64:AH64" si="65">+P64</f>
        <v>Menor</v>
      </c>
      <c r="AH64" s="164">
        <f t="shared" si="65"/>
        <v>0.4</v>
      </c>
      <c r="AI64" s="45" t="str">
        <f>CONCATENATE(AE64,AG64)</f>
        <v>BajaMenor</v>
      </c>
      <c r="AJ64" s="163" t="str">
        <f>IFERROR(VLOOKUP(AI64,[6]Tablas!$C$34:$D$58,2,0)," ")</f>
        <v>Moderado</v>
      </c>
      <c r="AK64" s="163" t="s">
        <v>69</v>
      </c>
      <c r="AL64" s="150" t="str">
        <f>IFERROR(VLOOKUP(AJ64,[6]Tablas!$A$104:$B$108,2,0)," ")</f>
        <v>Si</v>
      </c>
      <c r="AM64" s="150" t="s">
        <v>375</v>
      </c>
      <c r="AN64" s="150" t="s">
        <v>369</v>
      </c>
      <c r="AO64" s="228">
        <v>44926</v>
      </c>
      <c r="AP64" s="228">
        <v>44926</v>
      </c>
      <c r="AQ64" s="150" t="s">
        <v>628</v>
      </c>
      <c r="AR64" s="159" t="s">
        <v>199</v>
      </c>
      <c r="AS64" s="150" t="s">
        <v>629</v>
      </c>
      <c r="AT64" s="150" t="s">
        <v>308</v>
      </c>
    </row>
    <row r="65" spans="1:46" ht="90" customHeight="1" x14ac:dyDescent="0.3">
      <c r="A65" s="138"/>
      <c r="B65" s="138"/>
      <c r="C65" s="138"/>
      <c r="D65" s="138"/>
      <c r="E65" s="139"/>
      <c r="F65" s="139"/>
      <c r="G65" s="139"/>
      <c r="H65" s="139"/>
      <c r="I65" s="139"/>
      <c r="J65" s="139"/>
      <c r="K65" s="139"/>
      <c r="L65" s="139"/>
      <c r="M65" s="168"/>
      <c r="N65" s="168"/>
      <c r="O65" s="180"/>
      <c r="P65" s="163"/>
      <c r="Q65" s="164"/>
      <c r="R65" s="50"/>
      <c r="S65" s="144"/>
      <c r="T65" s="139"/>
      <c r="U65" s="139"/>
      <c r="V65" s="139"/>
      <c r="W65" s="139"/>
      <c r="X65" s="139"/>
      <c r="Y65" s="55"/>
      <c r="Z65" s="139"/>
      <c r="AA65" s="139"/>
      <c r="AB65" s="139"/>
      <c r="AC65" s="139"/>
      <c r="AD65" s="139"/>
      <c r="AE65" s="168"/>
      <c r="AF65" s="168"/>
      <c r="AG65" s="168"/>
      <c r="AH65" s="168"/>
      <c r="AI65" s="96"/>
      <c r="AJ65" s="168"/>
      <c r="AK65" s="168"/>
      <c r="AL65" s="167"/>
      <c r="AM65" s="150"/>
      <c r="AN65" s="150"/>
      <c r="AO65" s="228"/>
      <c r="AP65" s="228"/>
      <c r="AQ65" s="150"/>
      <c r="AR65" s="159"/>
      <c r="AS65" s="150"/>
      <c r="AT65" s="150"/>
    </row>
    <row r="66" spans="1:46" ht="184.2" customHeight="1" x14ac:dyDescent="0.3">
      <c r="A66" s="138"/>
      <c r="B66" s="138" t="s">
        <v>401</v>
      </c>
      <c r="C66" s="138" t="s">
        <v>400</v>
      </c>
      <c r="D66" s="138" t="s">
        <v>399</v>
      </c>
      <c r="E66" s="139">
        <v>29</v>
      </c>
      <c r="F66" s="138" t="s">
        <v>302</v>
      </c>
      <c r="G66" s="138" t="s">
        <v>379</v>
      </c>
      <c r="H66" s="193" t="s">
        <v>380</v>
      </c>
      <c r="I66" s="138" t="s">
        <v>381</v>
      </c>
      <c r="J66" s="138" t="s">
        <v>65</v>
      </c>
      <c r="K66" s="138" t="s">
        <v>11</v>
      </c>
      <c r="L66" s="139">
        <v>8000</v>
      </c>
      <c r="M66" s="163" t="str">
        <f>IFERROR(VLOOKUP(K66,[7]Tablas!$A$15:$C$19,3,0)," ")</f>
        <v>Muy Alta</v>
      </c>
      <c r="N66" s="164">
        <f>VLOOKUP(K66,[7]Tablas!$A$15:$B$19,2,0)</f>
        <v>1</v>
      </c>
      <c r="O66" s="142" t="s">
        <v>26</v>
      </c>
      <c r="P66" s="163" t="str">
        <f>IFERROR(VLOOKUP(O66,[6]Tablas!$A$23:$C$32,3,0)," ")</f>
        <v>Moderado</v>
      </c>
      <c r="Q66" s="164">
        <f>IFERROR(VLOOKUP(O66,[6]Tablas!$A$23:$B$32,2,0)," ")</f>
        <v>0.6</v>
      </c>
      <c r="R66" s="164" t="str">
        <f>CONCATENATE(M66,P66)</f>
        <v>Muy AltaModerado</v>
      </c>
      <c r="S66" s="163" t="str">
        <f>IFERROR(VLOOKUP(R66,[6]Tablas!$C$34:$D$58,2,0)," ")</f>
        <v>Alto</v>
      </c>
      <c r="T66" s="54" t="s">
        <v>692</v>
      </c>
      <c r="U66" s="55" t="s">
        <v>67</v>
      </c>
      <c r="V66" s="55"/>
      <c r="W66" s="55" t="s">
        <v>46</v>
      </c>
      <c r="X66" s="55" t="s">
        <v>49</v>
      </c>
      <c r="Y66" s="55" t="str">
        <f t="shared" ref="Y66:Y67" si="66">CONCATENATE(W66,X66)</f>
        <v>PreventivoManual</v>
      </c>
      <c r="Z66" s="62">
        <f>IFERROR(VLOOKUP(Y66,[7]Tablas!$C$73:$D$78,2,0)," ")</f>
        <v>0.4</v>
      </c>
      <c r="AA66" s="54" t="s">
        <v>51</v>
      </c>
      <c r="AB66" s="55" t="s">
        <v>53</v>
      </c>
      <c r="AC66" s="54" t="s">
        <v>693</v>
      </c>
      <c r="AD66" s="62">
        <f>N66-(N66*Z66)</f>
        <v>0.6</v>
      </c>
      <c r="AE66" s="163" t="str">
        <f>IF(AD67&lt;20%,"Muy Baja",IF(AD67&lt;40%,"Baja",IF(AD67&lt;60%,"Media",IF(AD67&lt;80%,"A l t a",IF(AD67&gt;80%,"Muy Alta")))))</f>
        <v>Media</v>
      </c>
      <c r="AF66" s="164">
        <f>+AD66-(AD66*Z67)</f>
        <v>0.42</v>
      </c>
      <c r="AG66" s="163" t="str">
        <f t="shared" ref="AG66:AH66" si="67">+P66</f>
        <v>Moderado</v>
      </c>
      <c r="AH66" s="164">
        <f t="shared" si="67"/>
        <v>0.6</v>
      </c>
      <c r="AI66" s="45" t="str">
        <f>CONCATENATE(AE66,AG66)</f>
        <v>MediaModerado</v>
      </c>
      <c r="AJ66" s="163" t="str">
        <f>VLOOKUP(AI66,[7]Tablas!$C$34:$D$58,2,0)</f>
        <v>Moderado</v>
      </c>
      <c r="AK66" s="163" t="s">
        <v>69</v>
      </c>
      <c r="AL66" s="150" t="str">
        <f>VLOOKUP(AJ66,[7]Tablas!$A$104:$B$108,2,0)</f>
        <v>Si</v>
      </c>
      <c r="AM66" s="150" t="s">
        <v>383</v>
      </c>
      <c r="AN66" s="150" t="s">
        <v>382</v>
      </c>
      <c r="AO66" s="159">
        <v>44926</v>
      </c>
      <c r="AP66" s="159">
        <v>44926</v>
      </c>
      <c r="AQ66" s="150" t="s">
        <v>784</v>
      </c>
      <c r="AR66" s="160" t="s">
        <v>199</v>
      </c>
      <c r="AS66" s="150" t="s">
        <v>631</v>
      </c>
      <c r="AT66" s="151" t="s">
        <v>308</v>
      </c>
    </row>
    <row r="67" spans="1:46" ht="117" customHeight="1" x14ac:dyDescent="0.3">
      <c r="A67" s="138"/>
      <c r="B67" s="138"/>
      <c r="C67" s="138"/>
      <c r="D67" s="138"/>
      <c r="E67" s="139"/>
      <c r="F67" s="139"/>
      <c r="G67" s="139"/>
      <c r="H67" s="139"/>
      <c r="I67" s="139"/>
      <c r="J67" s="139"/>
      <c r="K67" s="139"/>
      <c r="L67" s="139"/>
      <c r="M67" s="168"/>
      <c r="N67" s="168"/>
      <c r="O67" s="180"/>
      <c r="P67" s="163"/>
      <c r="Q67" s="164"/>
      <c r="R67" s="164"/>
      <c r="S67" s="163"/>
      <c r="T67" s="138" t="s">
        <v>694</v>
      </c>
      <c r="U67" s="139" t="s">
        <v>67</v>
      </c>
      <c r="V67" s="139"/>
      <c r="W67" s="139" t="s">
        <v>47</v>
      </c>
      <c r="X67" s="139" t="s">
        <v>49</v>
      </c>
      <c r="Y67" s="139" t="str">
        <f t="shared" si="66"/>
        <v>DetectivoManual</v>
      </c>
      <c r="Z67" s="192">
        <f>IFERROR(VLOOKUP(Y67,[7]Tablas!$C$73:$D$78,2,0)," ")</f>
        <v>0.3</v>
      </c>
      <c r="AA67" s="138" t="s">
        <v>51</v>
      </c>
      <c r="AB67" s="139" t="s">
        <v>53</v>
      </c>
      <c r="AC67" s="138" t="s">
        <v>695</v>
      </c>
      <c r="AD67" s="192">
        <f>+AD66-(AD66*Z67)</f>
        <v>0.42</v>
      </c>
      <c r="AE67" s="168"/>
      <c r="AF67" s="168"/>
      <c r="AG67" s="168"/>
      <c r="AH67" s="168"/>
      <c r="AI67" s="96"/>
      <c r="AJ67" s="168"/>
      <c r="AK67" s="168"/>
      <c r="AL67" s="167"/>
      <c r="AM67" s="150"/>
      <c r="AN67" s="150"/>
      <c r="AO67" s="159"/>
      <c r="AP67" s="159"/>
      <c r="AQ67" s="150"/>
      <c r="AR67" s="161"/>
      <c r="AS67" s="150"/>
      <c r="AT67" s="152"/>
    </row>
    <row r="68" spans="1:46" ht="122.4" customHeight="1" x14ac:dyDescent="0.3">
      <c r="A68" s="138"/>
      <c r="B68" s="138"/>
      <c r="C68" s="138"/>
      <c r="D68" s="138"/>
      <c r="E68" s="139"/>
      <c r="F68" s="139"/>
      <c r="G68" s="139"/>
      <c r="H68" s="139"/>
      <c r="I68" s="139"/>
      <c r="J68" s="139"/>
      <c r="K68" s="139"/>
      <c r="L68" s="139"/>
      <c r="M68" s="168"/>
      <c r="N68" s="168"/>
      <c r="O68" s="180"/>
      <c r="P68" s="163"/>
      <c r="Q68" s="164"/>
      <c r="R68" s="164"/>
      <c r="S68" s="163"/>
      <c r="T68" s="139"/>
      <c r="U68" s="139"/>
      <c r="V68" s="139"/>
      <c r="W68" s="139"/>
      <c r="X68" s="139"/>
      <c r="Y68" s="139"/>
      <c r="Z68" s="139"/>
      <c r="AA68" s="139"/>
      <c r="AB68" s="139"/>
      <c r="AC68" s="139"/>
      <c r="AD68" s="139"/>
      <c r="AE68" s="168"/>
      <c r="AF68" s="168"/>
      <c r="AG68" s="168"/>
      <c r="AH68" s="168"/>
      <c r="AI68" s="107"/>
      <c r="AJ68" s="168"/>
      <c r="AK68" s="168"/>
      <c r="AL68" s="167"/>
      <c r="AM68" s="150"/>
      <c r="AN68" s="150"/>
      <c r="AO68" s="159"/>
      <c r="AP68" s="159"/>
      <c r="AQ68" s="150"/>
      <c r="AR68" s="162"/>
      <c r="AS68" s="150"/>
      <c r="AT68" s="153"/>
    </row>
    <row r="69" spans="1:46" ht="128.4" customHeight="1" x14ac:dyDescent="0.3">
      <c r="A69" s="138"/>
      <c r="B69" s="138"/>
      <c r="C69" s="138"/>
      <c r="D69" s="138"/>
      <c r="E69" s="139">
        <v>30</v>
      </c>
      <c r="F69" s="138" t="s">
        <v>302</v>
      </c>
      <c r="G69" s="138" t="s">
        <v>384</v>
      </c>
      <c r="H69" s="193" t="s">
        <v>385</v>
      </c>
      <c r="I69" s="138" t="s">
        <v>386</v>
      </c>
      <c r="J69" s="138" t="s">
        <v>59</v>
      </c>
      <c r="K69" s="138" t="s">
        <v>12</v>
      </c>
      <c r="L69" s="139">
        <v>24</v>
      </c>
      <c r="M69" s="163" t="str">
        <f>IFERROR(VLOOKUP(K69,[7]Tablas!$A$15:$C$19,3,0)," ")</f>
        <v>Baja</v>
      </c>
      <c r="N69" s="164">
        <f>VLOOKUP(K69,[7]Tablas!$A$15:$B$19,2,0)</f>
        <v>0.4</v>
      </c>
      <c r="O69" s="142" t="s">
        <v>73</v>
      </c>
      <c r="P69" s="163" t="str">
        <f>IFERROR(VLOOKUP(O69,[6]Tablas!$A$23:$C$32,3,0)," ")</f>
        <v>Mayor</v>
      </c>
      <c r="Q69" s="164">
        <f>IFERROR(VLOOKUP(O69,[6]Tablas!$A$23:$B$32,2,0)," ")</f>
        <v>0.8</v>
      </c>
      <c r="R69" s="164" t="str">
        <f>CONCATENATE(M69,P69)</f>
        <v>BajaMayor</v>
      </c>
      <c r="S69" s="163" t="str">
        <f>IFERROR(VLOOKUP(R69,[6]Tablas!$C$34:$D$58,2,0)," ")</f>
        <v>Alto</v>
      </c>
      <c r="T69" s="54" t="s">
        <v>696</v>
      </c>
      <c r="U69" s="55" t="s">
        <v>67</v>
      </c>
      <c r="V69" s="55"/>
      <c r="W69" s="55" t="s">
        <v>46</v>
      </c>
      <c r="X69" s="55" t="s">
        <v>49</v>
      </c>
      <c r="Y69" s="55" t="str">
        <f t="shared" ref="Y69:Y72" si="68">CONCATENATE(W69,X69)</f>
        <v>PreventivoManual</v>
      </c>
      <c r="Z69" s="62">
        <f>IFERROR(VLOOKUP(Y69,[7]Tablas!$C$73:$D$78,2,0)," ")</f>
        <v>0.4</v>
      </c>
      <c r="AA69" s="54" t="s">
        <v>51</v>
      </c>
      <c r="AB69" s="55" t="s">
        <v>53</v>
      </c>
      <c r="AC69" s="54" t="s">
        <v>697</v>
      </c>
      <c r="AD69" s="62">
        <f>N69-(N69*Z69)</f>
        <v>0.24</v>
      </c>
      <c r="AE69" s="163" t="str">
        <f>IF(AD70&lt;20%,"Muy Baja",IF(AD70&lt;40%,"Baja",IF(AD70&lt;60%,"Media",IF(AD70&lt;80%,"A l t a",IF(AD70&gt;80%,"Muy Alta")))))</f>
        <v>Muy Baja</v>
      </c>
      <c r="AF69" s="164">
        <f>+AD69-(AD69*Z70)</f>
        <v>0.16799999999999998</v>
      </c>
      <c r="AG69" s="163" t="str">
        <f t="shared" ref="AG69:AH69" si="69">+P69</f>
        <v>Mayor</v>
      </c>
      <c r="AH69" s="164">
        <f t="shared" si="69"/>
        <v>0.8</v>
      </c>
      <c r="AI69" s="45" t="str">
        <f>CONCATENATE(AE69,AG69)</f>
        <v>Muy BajaMayor</v>
      </c>
      <c r="AJ69" s="163" t="str">
        <f>VLOOKUP(AI69,[7]Tablas!$C$34:$D$58,2,0)</f>
        <v>Alto</v>
      </c>
      <c r="AK69" s="163" t="s">
        <v>69</v>
      </c>
      <c r="AL69" s="150" t="str">
        <f>VLOOKUP(AJ69,[7]Tablas!$A$104:$B$108,2,0)</f>
        <v>Si</v>
      </c>
      <c r="AM69" s="83" t="s">
        <v>387</v>
      </c>
      <c r="AN69" s="83" t="s">
        <v>382</v>
      </c>
      <c r="AO69" s="108">
        <v>44803</v>
      </c>
      <c r="AP69" s="108">
        <v>44803</v>
      </c>
      <c r="AQ69" s="196" t="s">
        <v>785</v>
      </c>
      <c r="AR69" s="61" t="s">
        <v>186</v>
      </c>
      <c r="AS69" s="150" t="s">
        <v>739</v>
      </c>
      <c r="AT69" s="151" t="s">
        <v>633</v>
      </c>
    </row>
    <row r="70" spans="1:46" ht="165" customHeight="1" x14ac:dyDescent="0.3">
      <c r="A70" s="138"/>
      <c r="B70" s="138"/>
      <c r="C70" s="138"/>
      <c r="D70" s="138"/>
      <c r="E70" s="139"/>
      <c r="F70" s="139"/>
      <c r="G70" s="139"/>
      <c r="H70" s="139"/>
      <c r="I70" s="139"/>
      <c r="J70" s="139"/>
      <c r="K70" s="139"/>
      <c r="L70" s="139"/>
      <c r="M70" s="168"/>
      <c r="N70" s="168"/>
      <c r="O70" s="180"/>
      <c r="P70" s="163"/>
      <c r="Q70" s="164"/>
      <c r="R70" s="164"/>
      <c r="S70" s="163"/>
      <c r="T70" s="54" t="s">
        <v>698</v>
      </c>
      <c r="U70" s="55" t="s">
        <v>67</v>
      </c>
      <c r="V70" s="55"/>
      <c r="W70" s="55" t="s">
        <v>47</v>
      </c>
      <c r="X70" s="55" t="s">
        <v>49</v>
      </c>
      <c r="Y70" s="55" t="str">
        <f t="shared" si="68"/>
        <v>DetectivoManual</v>
      </c>
      <c r="Z70" s="62">
        <f>IFERROR(VLOOKUP(Y70,[7]Tablas!$C$73:$D$78,2,0)," ")</f>
        <v>0.3</v>
      </c>
      <c r="AA70" s="54" t="s">
        <v>51</v>
      </c>
      <c r="AB70" s="55" t="s">
        <v>53</v>
      </c>
      <c r="AC70" s="54" t="s">
        <v>388</v>
      </c>
      <c r="AD70" s="62">
        <f>+AD69-(AD69*Z70)</f>
        <v>0.16799999999999998</v>
      </c>
      <c r="AE70" s="168"/>
      <c r="AF70" s="168"/>
      <c r="AG70" s="168"/>
      <c r="AH70" s="168"/>
      <c r="AI70" s="96"/>
      <c r="AJ70" s="168"/>
      <c r="AK70" s="168"/>
      <c r="AL70" s="167"/>
      <c r="AM70" s="100" t="s">
        <v>632</v>
      </c>
      <c r="AN70" s="100" t="s">
        <v>382</v>
      </c>
      <c r="AO70" s="102">
        <v>44803</v>
      </c>
      <c r="AP70" s="102">
        <v>44803</v>
      </c>
      <c r="AQ70" s="165"/>
      <c r="AR70" s="61" t="s">
        <v>186</v>
      </c>
      <c r="AS70" s="167"/>
      <c r="AT70" s="153"/>
    </row>
    <row r="71" spans="1:46" ht="133.80000000000001" customHeight="1" x14ac:dyDescent="0.3">
      <c r="A71" s="138"/>
      <c r="B71" s="138"/>
      <c r="C71" s="138"/>
      <c r="D71" s="138"/>
      <c r="E71" s="139">
        <v>31</v>
      </c>
      <c r="F71" s="138" t="s">
        <v>302</v>
      </c>
      <c r="G71" s="138" t="s">
        <v>379</v>
      </c>
      <c r="H71" s="193" t="s">
        <v>389</v>
      </c>
      <c r="I71" s="138" t="s">
        <v>390</v>
      </c>
      <c r="J71" s="138" t="s">
        <v>59</v>
      </c>
      <c r="K71" s="138" t="s">
        <v>12</v>
      </c>
      <c r="L71" s="139">
        <v>14</v>
      </c>
      <c r="M71" s="163" t="str">
        <f>IFERROR(VLOOKUP(K71,[7]Tablas!$A$15:$C$19,3,0)," ")</f>
        <v>Baja</v>
      </c>
      <c r="N71" s="164">
        <f>VLOOKUP(K71,[7]Tablas!$A$15:$B$19,2,0)</f>
        <v>0.4</v>
      </c>
      <c r="O71" s="142" t="s">
        <v>26</v>
      </c>
      <c r="P71" s="163" t="str">
        <f>IFERROR(VLOOKUP(O71,[6]Tablas!$A$23:$C$32,3,0)," ")</f>
        <v>Moderado</v>
      </c>
      <c r="Q71" s="164">
        <f>IFERROR(VLOOKUP(O71,[6]Tablas!$A$23:$B$32,2,0)," ")</f>
        <v>0.6</v>
      </c>
      <c r="R71" s="164" t="str">
        <f>CONCATENATE(M71,P71)</f>
        <v>BajaModerado</v>
      </c>
      <c r="S71" s="163" t="str">
        <f>IFERROR(VLOOKUP(R71,[6]Tablas!$C$34:$D$58,2,0)," ")</f>
        <v>Moderado</v>
      </c>
      <c r="T71" s="54" t="s">
        <v>699</v>
      </c>
      <c r="U71" s="55" t="s">
        <v>67</v>
      </c>
      <c r="V71" s="55"/>
      <c r="W71" s="55" t="s">
        <v>46</v>
      </c>
      <c r="X71" s="55" t="s">
        <v>49</v>
      </c>
      <c r="Y71" s="55" t="str">
        <f t="shared" si="68"/>
        <v>PreventivoManual</v>
      </c>
      <c r="Z71" s="62">
        <f>IFERROR(VLOOKUP(Y71,[7]Tablas!$C$73:$D$78,2,0)," ")</f>
        <v>0.4</v>
      </c>
      <c r="AA71" s="54" t="s">
        <v>51</v>
      </c>
      <c r="AB71" s="55" t="s">
        <v>53</v>
      </c>
      <c r="AC71" s="54" t="s">
        <v>700</v>
      </c>
      <c r="AD71" s="62">
        <f>N71-(N71*Z71)</f>
        <v>0.24</v>
      </c>
      <c r="AE71" s="163" t="str">
        <f>IF(AD72&lt;20%,"Muy Baja",IF(AD72&lt;40%,"Baja",IF(AD72&lt;60%,"Media",IF(AD72&lt;80%,"A l t a",IF(AD72&gt;80%,"Muy Alta")))))</f>
        <v>Muy Baja</v>
      </c>
      <c r="AF71" s="164">
        <f>+AD71-(AD71*Z72)</f>
        <v>0.16799999999999998</v>
      </c>
      <c r="AG71" s="163" t="str">
        <f t="shared" ref="AG71:AH71" si="70">+P71</f>
        <v>Moderado</v>
      </c>
      <c r="AH71" s="164">
        <f t="shared" si="70"/>
        <v>0.6</v>
      </c>
      <c r="AI71" s="45" t="str">
        <f>CONCATENATE(AE71,AG71)</f>
        <v>Muy BajaModerado</v>
      </c>
      <c r="AJ71" s="163" t="str">
        <f>VLOOKUP(AI71,[7]Tablas!$C$34:$D$58,2,0)</f>
        <v>Moderado</v>
      </c>
      <c r="AK71" s="163" t="s">
        <v>69</v>
      </c>
      <c r="AL71" s="150" t="str">
        <f>VLOOKUP(AJ71,[7]Tablas!$A$104:$B$108,2,0)</f>
        <v>Si</v>
      </c>
      <c r="AM71" s="150" t="s">
        <v>391</v>
      </c>
      <c r="AN71" s="150" t="s">
        <v>382</v>
      </c>
      <c r="AO71" s="159">
        <v>44926</v>
      </c>
      <c r="AP71" s="159">
        <v>44926</v>
      </c>
      <c r="AQ71" s="150" t="s">
        <v>786</v>
      </c>
      <c r="AR71" s="160" t="s">
        <v>199</v>
      </c>
      <c r="AS71" s="150" t="s">
        <v>740</v>
      </c>
      <c r="AT71" s="151" t="s">
        <v>308</v>
      </c>
    </row>
    <row r="72" spans="1:46" ht="67.2" customHeight="1" x14ac:dyDescent="0.3">
      <c r="A72" s="138"/>
      <c r="B72" s="138"/>
      <c r="C72" s="138"/>
      <c r="D72" s="138"/>
      <c r="E72" s="139"/>
      <c r="F72" s="139"/>
      <c r="G72" s="139"/>
      <c r="H72" s="139"/>
      <c r="I72" s="139"/>
      <c r="J72" s="139"/>
      <c r="K72" s="139"/>
      <c r="L72" s="139"/>
      <c r="M72" s="168"/>
      <c r="N72" s="168"/>
      <c r="O72" s="180"/>
      <c r="P72" s="163"/>
      <c r="Q72" s="164"/>
      <c r="R72" s="164"/>
      <c r="S72" s="163"/>
      <c r="T72" s="138" t="s">
        <v>701</v>
      </c>
      <c r="U72" s="139" t="s">
        <v>67</v>
      </c>
      <c r="V72" s="139"/>
      <c r="W72" s="139" t="s">
        <v>47</v>
      </c>
      <c r="X72" s="139" t="s">
        <v>49</v>
      </c>
      <c r="Y72" s="55" t="str">
        <f t="shared" si="68"/>
        <v>DetectivoManual</v>
      </c>
      <c r="Z72" s="192">
        <f>IFERROR(VLOOKUP(Y72,[7]Tablas!$C$73:$D$78,2,0)," ")</f>
        <v>0.3</v>
      </c>
      <c r="AA72" s="138" t="s">
        <v>51</v>
      </c>
      <c r="AB72" s="139" t="s">
        <v>53</v>
      </c>
      <c r="AC72" s="138" t="s">
        <v>702</v>
      </c>
      <c r="AD72" s="192">
        <f>+AD71-(AD71*Z72)</f>
        <v>0.16799999999999998</v>
      </c>
      <c r="AE72" s="168"/>
      <c r="AF72" s="168"/>
      <c r="AG72" s="168"/>
      <c r="AH72" s="168"/>
      <c r="AI72" s="96"/>
      <c r="AJ72" s="168"/>
      <c r="AK72" s="168"/>
      <c r="AL72" s="167"/>
      <c r="AM72" s="150"/>
      <c r="AN72" s="150"/>
      <c r="AO72" s="159"/>
      <c r="AP72" s="159"/>
      <c r="AQ72" s="150"/>
      <c r="AR72" s="161"/>
      <c r="AS72" s="150"/>
      <c r="AT72" s="152"/>
    </row>
    <row r="73" spans="1:46" ht="95.4" customHeight="1" x14ac:dyDescent="0.3">
      <c r="A73" s="138"/>
      <c r="B73" s="138"/>
      <c r="C73" s="138"/>
      <c r="D73" s="138"/>
      <c r="E73" s="139"/>
      <c r="F73" s="139"/>
      <c r="G73" s="139"/>
      <c r="H73" s="139"/>
      <c r="I73" s="139"/>
      <c r="J73" s="139"/>
      <c r="K73" s="139"/>
      <c r="L73" s="139"/>
      <c r="M73" s="168"/>
      <c r="N73" s="168"/>
      <c r="O73" s="180"/>
      <c r="P73" s="163"/>
      <c r="Q73" s="164"/>
      <c r="R73" s="164"/>
      <c r="S73" s="163"/>
      <c r="T73" s="139"/>
      <c r="U73" s="139"/>
      <c r="V73" s="139"/>
      <c r="W73" s="139"/>
      <c r="X73" s="139"/>
      <c r="Y73" s="36"/>
      <c r="Z73" s="139"/>
      <c r="AA73" s="139"/>
      <c r="AB73" s="139"/>
      <c r="AC73" s="139"/>
      <c r="AD73" s="139"/>
      <c r="AE73" s="168"/>
      <c r="AF73" s="168"/>
      <c r="AG73" s="168"/>
      <c r="AH73" s="168"/>
      <c r="AI73" s="107"/>
      <c r="AJ73" s="168"/>
      <c r="AK73" s="168"/>
      <c r="AL73" s="167"/>
      <c r="AM73" s="150"/>
      <c r="AN73" s="150"/>
      <c r="AO73" s="159"/>
      <c r="AP73" s="159"/>
      <c r="AQ73" s="150"/>
      <c r="AR73" s="162"/>
      <c r="AS73" s="150"/>
      <c r="AT73" s="153"/>
    </row>
    <row r="74" spans="1:46" ht="177" customHeight="1" x14ac:dyDescent="0.3">
      <c r="A74" s="138"/>
      <c r="B74" s="138"/>
      <c r="C74" s="138"/>
      <c r="D74" s="138"/>
      <c r="E74" s="139">
        <v>32</v>
      </c>
      <c r="F74" s="138" t="s">
        <v>302</v>
      </c>
      <c r="G74" s="138" t="s">
        <v>379</v>
      </c>
      <c r="H74" s="193" t="s">
        <v>392</v>
      </c>
      <c r="I74" s="138" t="s">
        <v>393</v>
      </c>
      <c r="J74" s="138" t="s">
        <v>65</v>
      </c>
      <c r="K74" s="138" t="s">
        <v>13</v>
      </c>
      <c r="L74" s="139">
        <v>500</v>
      </c>
      <c r="M74" s="163" t="str">
        <f>IFERROR(VLOOKUP(K74,[7]Tablas!$A$15:$C$19,3,0)," ")</f>
        <v>Media</v>
      </c>
      <c r="N74" s="164">
        <f>VLOOKUP(K74,[7]Tablas!$A$15:$B$19,2,0)</f>
        <v>0.6</v>
      </c>
      <c r="O74" s="142" t="s">
        <v>26</v>
      </c>
      <c r="P74" s="163" t="str">
        <f>IFERROR(VLOOKUP(O74,[6]Tablas!$A$23:$C$32,3,0)," ")</f>
        <v>Moderado</v>
      </c>
      <c r="Q74" s="164">
        <f>IFERROR(VLOOKUP(O74,[6]Tablas!$A$23:$B$32,2,0)," ")</f>
        <v>0.6</v>
      </c>
      <c r="R74" s="164" t="str">
        <f>CONCATENATE(M74,P74)</f>
        <v>MediaModerado</v>
      </c>
      <c r="S74" s="163" t="str">
        <f>IFERROR(VLOOKUP(R74,[6]Tablas!$C$34:$D$58,2,0)," ")</f>
        <v>Moderado</v>
      </c>
      <c r="T74" s="138" t="s">
        <v>703</v>
      </c>
      <c r="U74" s="139" t="s">
        <v>67</v>
      </c>
      <c r="V74" s="139"/>
      <c r="W74" s="138" t="s">
        <v>46</v>
      </c>
      <c r="X74" s="139" t="s">
        <v>49</v>
      </c>
      <c r="Y74" s="55" t="str">
        <f>CONCATENATE(W74,X74)</f>
        <v>PreventivoManual</v>
      </c>
      <c r="Z74" s="192">
        <f>IFERROR(VLOOKUP(Y74,[7]Tablas!$C$73:$D$78,2,0)," ")</f>
        <v>0.4</v>
      </c>
      <c r="AA74" s="138" t="s">
        <v>51</v>
      </c>
      <c r="AB74" s="139" t="s">
        <v>53</v>
      </c>
      <c r="AC74" s="138" t="s">
        <v>704</v>
      </c>
      <c r="AD74" s="192">
        <f>N74-(N74*Z74)</f>
        <v>0.36</v>
      </c>
      <c r="AE74" s="163" t="str">
        <f>IF(AD74&lt;20%,"Muy Baja",IF(AD74&lt;40%,"Baja",IF(AD74&lt;60%,"Media",IF(AD74&lt;80%,"A l t a",IF(AD74&gt;80%,"Muy Alta")))))</f>
        <v>Baja</v>
      </c>
      <c r="AF74" s="164">
        <f>+AD74</f>
        <v>0.36</v>
      </c>
      <c r="AG74" s="163" t="str">
        <f t="shared" ref="AG74:AH74" si="71">+P74</f>
        <v>Moderado</v>
      </c>
      <c r="AH74" s="164">
        <f t="shared" si="71"/>
        <v>0.6</v>
      </c>
      <c r="AI74" s="45" t="str">
        <f>CONCATENATE(AE74,AG74)</f>
        <v>BajaModerado</v>
      </c>
      <c r="AJ74" s="163" t="str">
        <f>VLOOKUP(AI74,[7]Tablas!$C$34:$D$58,2,0)</f>
        <v>Moderado</v>
      </c>
      <c r="AK74" s="163" t="s">
        <v>69</v>
      </c>
      <c r="AL74" s="150" t="str">
        <f>VLOOKUP(AJ74,[7]Tablas!$A$104:$B$108,2,0)</f>
        <v>Si</v>
      </c>
      <c r="AM74" s="150" t="s">
        <v>394</v>
      </c>
      <c r="AN74" s="150" t="s">
        <v>382</v>
      </c>
      <c r="AO74" s="159">
        <v>44926</v>
      </c>
      <c r="AP74" s="159">
        <v>44926</v>
      </c>
      <c r="AQ74" s="150" t="s">
        <v>634</v>
      </c>
      <c r="AR74" s="160" t="s">
        <v>199</v>
      </c>
      <c r="AS74" s="150" t="s">
        <v>635</v>
      </c>
      <c r="AT74" s="150" t="s">
        <v>636</v>
      </c>
    </row>
    <row r="75" spans="1:46" ht="127.2" customHeight="1" x14ac:dyDescent="0.3">
      <c r="A75" s="138"/>
      <c r="B75" s="138"/>
      <c r="C75" s="138"/>
      <c r="D75" s="138"/>
      <c r="E75" s="139"/>
      <c r="F75" s="139"/>
      <c r="G75" s="139"/>
      <c r="H75" s="139"/>
      <c r="I75" s="139"/>
      <c r="J75" s="139"/>
      <c r="K75" s="139"/>
      <c r="L75" s="139"/>
      <c r="M75" s="168"/>
      <c r="N75" s="168"/>
      <c r="O75" s="180"/>
      <c r="P75" s="163"/>
      <c r="Q75" s="164"/>
      <c r="R75" s="164"/>
      <c r="S75" s="163"/>
      <c r="T75" s="139"/>
      <c r="U75" s="139"/>
      <c r="V75" s="139"/>
      <c r="W75" s="139"/>
      <c r="X75" s="139"/>
      <c r="Y75" s="36"/>
      <c r="Z75" s="139"/>
      <c r="AA75" s="139"/>
      <c r="AB75" s="139"/>
      <c r="AC75" s="139"/>
      <c r="AD75" s="139"/>
      <c r="AE75" s="168"/>
      <c r="AF75" s="168"/>
      <c r="AG75" s="168"/>
      <c r="AH75" s="168"/>
      <c r="AI75" s="109"/>
      <c r="AJ75" s="168"/>
      <c r="AK75" s="168"/>
      <c r="AL75" s="167"/>
      <c r="AM75" s="150"/>
      <c r="AN75" s="150"/>
      <c r="AO75" s="159"/>
      <c r="AP75" s="159"/>
      <c r="AQ75" s="150"/>
      <c r="AR75" s="162"/>
      <c r="AS75" s="150"/>
      <c r="AT75" s="150"/>
    </row>
    <row r="76" spans="1:46" ht="132.6" customHeight="1" x14ac:dyDescent="0.3">
      <c r="A76" s="138"/>
      <c r="B76" s="138"/>
      <c r="C76" s="138"/>
      <c r="D76" s="138"/>
      <c r="E76" s="139">
        <v>33</v>
      </c>
      <c r="F76" s="138" t="s">
        <v>336</v>
      </c>
      <c r="G76" s="138" t="s">
        <v>395</v>
      </c>
      <c r="H76" s="138" t="s">
        <v>396</v>
      </c>
      <c r="I76" s="138" t="s">
        <v>397</v>
      </c>
      <c r="J76" s="138" t="s">
        <v>65</v>
      </c>
      <c r="K76" s="138" t="s">
        <v>12</v>
      </c>
      <c r="L76" s="139">
        <v>12</v>
      </c>
      <c r="M76" s="163" t="str">
        <f>IFERROR(VLOOKUP(K76,[7]Tablas!$A$15:$C$19,3,0)," ")</f>
        <v>Baja</v>
      </c>
      <c r="N76" s="164">
        <f>VLOOKUP(K76,[7]Tablas!$A$15:$B$19,2,0)</f>
        <v>0.4</v>
      </c>
      <c r="O76" s="142" t="s">
        <v>73</v>
      </c>
      <c r="P76" s="163" t="str">
        <f>IFERROR(VLOOKUP(O76,[6]Tablas!$A$23:$C$32,3,0)," ")</f>
        <v>Mayor</v>
      </c>
      <c r="Q76" s="164">
        <f>IFERROR(VLOOKUP(O76,[6]Tablas!$A$23:$B$32,2,0)," ")</f>
        <v>0.8</v>
      </c>
      <c r="R76" s="164" t="str">
        <f>CONCATENATE(M76,P76)</f>
        <v>BajaMayor</v>
      </c>
      <c r="S76" s="163" t="str">
        <f>IFERROR(VLOOKUP(R76,[6]Tablas!$C$34:$D$58,2,0)," ")</f>
        <v>Alto</v>
      </c>
      <c r="T76" s="54" t="s">
        <v>705</v>
      </c>
      <c r="U76" s="54" t="s">
        <v>67</v>
      </c>
      <c r="V76" s="55"/>
      <c r="W76" s="54" t="s">
        <v>46</v>
      </c>
      <c r="X76" s="54" t="s">
        <v>49</v>
      </c>
      <c r="Y76" s="55" t="str">
        <f t="shared" ref="Y76:Y80" si="72">CONCATENATE(W76,X76)</f>
        <v>PreventivoManual</v>
      </c>
      <c r="Z76" s="62">
        <f>IFERROR(VLOOKUP(Y76,[7]Tablas!$C$73:$D$78,2,0)," ")</f>
        <v>0.4</v>
      </c>
      <c r="AA76" s="54" t="s">
        <v>51</v>
      </c>
      <c r="AB76" s="54" t="s">
        <v>53</v>
      </c>
      <c r="AC76" s="54" t="s">
        <v>706</v>
      </c>
      <c r="AD76" s="62">
        <f>N76-(N76*Z76)</f>
        <v>0.24</v>
      </c>
      <c r="AE76" s="163" t="str">
        <f>IF(AD80&lt;20%,"Muy Baja",IF(AD80&lt;40%,"Baja",IF(AD80&lt;60%,"Media",IF(AD80&lt;80%,"A l t a",IF(AD80&gt;80%,"Muy Alta")))))</f>
        <v>Muy Baja</v>
      </c>
      <c r="AF76" s="164">
        <f>+AD79-(AD79*Z80)</f>
        <v>3.1103999999999993E-2</v>
      </c>
      <c r="AG76" s="163" t="str">
        <f t="shared" ref="AG76:AH76" si="73">+P76</f>
        <v>Mayor</v>
      </c>
      <c r="AH76" s="164">
        <f t="shared" si="73"/>
        <v>0.8</v>
      </c>
      <c r="AI76" s="45" t="str">
        <f>CONCATENATE(AE76,AG76)</f>
        <v>Muy BajaMayor</v>
      </c>
      <c r="AJ76" s="163" t="str">
        <f>VLOOKUP(AI76,[7]Tablas!$C$34:$D$58,2,0)</f>
        <v>Alto</v>
      </c>
      <c r="AK76" s="163" t="s">
        <v>69</v>
      </c>
      <c r="AL76" s="150" t="str">
        <f>VLOOKUP(AJ76,[7]Tablas!$A$104:$B$108,2,0)</f>
        <v>Si</v>
      </c>
      <c r="AM76" s="150" t="s">
        <v>398</v>
      </c>
      <c r="AN76" s="150" t="s">
        <v>382</v>
      </c>
      <c r="AO76" s="159">
        <v>44926</v>
      </c>
      <c r="AP76" s="159">
        <v>44926</v>
      </c>
      <c r="AQ76" s="150" t="s">
        <v>637</v>
      </c>
      <c r="AR76" s="150" t="s">
        <v>199</v>
      </c>
      <c r="AS76" s="150" t="s">
        <v>741</v>
      </c>
      <c r="AT76" s="151" t="s">
        <v>308</v>
      </c>
    </row>
    <row r="77" spans="1:46" ht="107.4" customHeight="1" x14ac:dyDescent="0.3">
      <c r="A77" s="138"/>
      <c r="B77" s="138"/>
      <c r="C77" s="138"/>
      <c r="D77" s="138"/>
      <c r="E77" s="139"/>
      <c r="F77" s="139"/>
      <c r="G77" s="139"/>
      <c r="H77" s="139"/>
      <c r="I77" s="139"/>
      <c r="J77" s="139"/>
      <c r="K77" s="139"/>
      <c r="L77" s="139"/>
      <c r="M77" s="168"/>
      <c r="N77" s="168"/>
      <c r="O77" s="180"/>
      <c r="P77" s="163"/>
      <c r="Q77" s="164"/>
      <c r="R77" s="164"/>
      <c r="S77" s="163"/>
      <c r="T77" s="54" t="s">
        <v>707</v>
      </c>
      <c r="U77" s="54" t="s">
        <v>67</v>
      </c>
      <c r="V77" s="55"/>
      <c r="W77" s="54" t="s">
        <v>46</v>
      </c>
      <c r="X77" s="54" t="s">
        <v>49</v>
      </c>
      <c r="Y77" s="55" t="str">
        <f t="shared" si="72"/>
        <v>PreventivoManual</v>
      </c>
      <c r="Z77" s="62">
        <f>IFERROR(VLOOKUP(Y77,[7]Tablas!$C$73:$D$78,2,0)," ")</f>
        <v>0.4</v>
      </c>
      <c r="AA77" s="54" t="s">
        <v>51</v>
      </c>
      <c r="AB77" s="54" t="s">
        <v>53</v>
      </c>
      <c r="AC77" s="54" t="s">
        <v>706</v>
      </c>
      <c r="AD77" s="62">
        <f t="shared" ref="AD77:AD80" si="74">+AD76-(AD76*Z77)</f>
        <v>0.14399999999999999</v>
      </c>
      <c r="AE77" s="168"/>
      <c r="AF77" s="168"/>
      <c r="AG77" s="168"/>
      <c r="AH77" s="168"/>
      <c r="AI77" s="45"/>
      <c r="AJ77" s="168"/>
      <c r="AK77" s="168"/>
      <c r="AL77" s="167"/>
      <c r="AM77" s="150"/>
      <c r="AN77" s="150"/>
      <c r="AO77" s="159"/>
      <c r="AP77" s="159"/>
      <c r="AQ77" s="150"/>
      <c r="AR77" s="150"/>
      <c r="AS77" s="150"/>
      <c r="AT77" s="152"/>
    </row>
    <row r="78" spans="1:46" ht="112.8" customHeight="1" x14ac:dyDescent="0.3">
      <c r="A78" s="138"/>
      <c r="B78" s="138"/>
      <c r="C78" s="138"/>
      <c r="D78" s="138"/>
      <c r="E78" s="139"/>
      <c r="F78" s="139"/>
      <c r="G78" s="139"/>
      <c r="H78" s="139"/>
      <c r="I78" s="139"/>
      <c r="J78" s="139"/>
      <c r="K78" s="139"/>
      <c r="L78" s="139"/>
      <c r="M78" s="168"/>
      <c r="N78" s="168"/>
      <c r="O78" s="180"/>
      <c r="P78" s="163"/>
      <c r="Q78" s="164"/>
      <c r="R78" s="164"/>
      <c r="S78" s="163"/>
      <c r="T78" s="54" t="s">
        <v>708</v>
      </c>
      <c r="U78" s="54" t="s">
        <v>67</v>
      </c>
      <c r="V78" s="55"/>
      <c r="W78" s="54" t="s">
        <v>46</v>
      </c>
      <c r="X78" s="54" t="s">
        <v>49</v>
      </c>
      <c r="Y78" s="55" t="str">
        <f t="shared" si="72"/>
        <v>PreventivoManual</v>
      </c>
      <c r="Z78" s="62">
        <f>IFERROR(VLOOKUP(Y78,[7]Tablas!$C$73:$D$78,2,0)," ")</f>
        <v>0.4</v>
      </c>
      <c r="AA78" s="54" t="s">
        <v>51</v>
      </c>
      <c r="AB78" s="54" t="s">
        <v>53</v>
      </c>
      <c r="AC78" s="54" t="s">
        <v>706</v>
      </c>
      <c r="AD78" s="62">
        <f t="shared" si="74"/>
        <v>8.6399999999999991E-2</v>
      </c>
      <c r="AE78" s="168"/>
      <c r="AF78" s="168"/>
      <c r="AG78" s="168"/>
      <c r="AH78" s="168"/>
      <c r="AI78" s="45"/>
      <c r="AJ78" s="168"/>
      <c r="AK78" s="168"/>
      <c r="AL78" s="167"/>
      <c r="AM78" s="150"/>
      <c r="AN78" s="150"/>
      <c r="AO78" s="159"/>
      <c r="AP78" s="159"/>
      <c r="AQ78" s="150"/>
      <c r="AR78" s="150"/>
      <c r="AS78" s="150"/>
      <c r="AT78" s="152"/>
    </row>
    <row r="79" spans="1:46" ht="81.599999999999994" customHeight="1" x14ac:dyDescent="0.3">
      <c r="A79" s="138"/>
      <c r="B79" s="138"/>
      <c r="C79" s="138"/>
      <c r="D79" s="138"/>
      <c r="E79" s="139"/>
      <c r="F79" s="139"/>
      <c r="G79" s="139"/>
      <c r="H79" s="139"/>
      <c r="I79" s="139"/>
      <c r="J79" s="139"/>
      <c r="K79" s="139"/>
      <c r="L79" s="139"/>
      <c r="M79" s="168"/>
      <c r="N79" s="168"/>
      <c r="O79" s="180"/>
      <c r="P79" s="163"/>
      <c r="Q79" s="164"/>
      <c r="R79" s="164"/>
      <c r="S79" s="163"/>
      <c r="T79" s="54" t="s">
        <v>709</v>
      </c>
      <c r="U79" s="54" t="s">
        <v>67</v>
      </c>
      <c r="V79" s="55"/>
      <c r="W79" s="54" t="s">
        <v>46</v>
      </c>
      <c r="X79" s="54" t="s">
        <v>49</v>
      </c>
      <c r="Y79" s="55" t="str">
        <f t="shared" si="72"/>
        <v>PreventivoManual</v>
      </c>
      <c r="Z79" s="62">
        <f>IFERROR(VLOOKUP(Y79,[7]Tablas!$C$73:$D$78,2,0)," ")</f>
        <v>0.4</v>
      </c>
      <c r="AA79" s="54" t="s">
        <v>51</v>
      </c>
      <c r="AB79" s="54" t="s">
        <v>53</v>
      </c>
      <c r="AC79" s="54" t="s">
        <v>706</v>
      </c>
      <c r="AD79" s="62">
        <f t="shared" si="74"/>
        <v>5.183999999999999E-2</v>
      </c>
      <c r="AE79" s="168"/>
      <c r="AF79" s="168"/>
      <c r="AG79" s="168"/>
      <c r="AH79" s="168"/>
      <c r="AI79" s="45"/>
      <c r="AJ79" s="168"/>
      <c r="AK79" s="168"/>
      <c r="AL79" s="167"/>
      <c r="AM79" s="150"/>
      <c r="AN79" s="150"/>
      <c r="AO79" s="159"/>
      <c r="AP79" s="159"/>
      <c r="AQ79" s="150"/>
      <c r="AR79" s="150"/>
      <c r="AS79" s="150"/>
      <c r="AT79" s="152"/>
    </row>
    <row r="80" spans="1:46" ht="36" customHeight="1" x14ac:dyDescent="0.3">
      <c r="A80" s="138"/>
      <c r="B80" s="138"/>
      <c r="C80" s="138"/>
      <c r="D80" s="138"/>
      <c r="E80" s="139"/>
      <c r="F80" s="139"/>
      <c r="G80" s="139"/>
      <c r="H80" s="139"/>
      <c r="I80" s="139"/>
      <c r="J80" s="139"/>
      <c r="K80" s="139"/>
      <c r="L80" s="139"/>
      <c r="M80" s="168"/>
      <c r="N80" s="168"/>
      <c r="O80" s="180"/>
      <c r="P80" s="163"/>
      <c r="Q80" s="164"/>
      <c r="R80" s="164"/>
      <c r="S80" s="163"/>
      <c r="T80" s="138" t="s">
        <v>710</v>
      </c>
      <c r="U80" s="138" t="s">
        <v>67</v>
      </c>
      <c r="V80" s="139"/>
      <c r="W80" s="138" t="s">
        <v>46</v>
      </c>
      <c r="X80" s="138" t="s">
        <v>49</v>
      </c>
      <c r="Y80" s="55" t="str">
        <f t="shared" si="72"/>
        <v>PreventivoManual</v>
      </c>
      <c r="Z80" s="192">
        <f>IFERROR(VLOOKUP(Y80,[7]Tablas!$C$73:$D$78,2,0)," ")</f>
        <v>0.4</v>
      </c>
      <c r="AA80" s="138" t="s">
        <v>51</v>
      </c>
      <c r="AB80" s="138" t="s">
        <v>53</v>
      </c>
      <c r="AC80" s="138" t="s">
        <v>706</v>
      </c>
      <c r="AD80" s="192">
        <f t="shared" si="74"/>
        <v>3.1103999999999993E-2</v>
      </c>
      <c r="AE80" s="168"/>
      <c r="AF80" s="168"/>
      <c r="AG80" s="168"/>
      <c r="AH80" s="168"/>
      <c r="AI80" s="96"/>
      <c r="AJ80" s="168"/>
      <c r="AK80" s="168"/>
      <c r="AL80" s="167"/>
      <c r="AM80" s="150"/>
      <c r="AN80" s="150"/>
      <c r="AO80" s="159"/>
      <c r="AP80" s="159"/>
      <c r="AQ80" s="150"/>
      <c r="AR80" s="150"/>
      <c r="AS80" s="150"/>
      <c r="AT80" s="152"/>
    </row>
    <row r="81" spans="1:46" ht="43.2" customHeight="1" x14ac:dyDescent="0.3">
      <c r="A81" s="138"/>
      <c r="B81" s="138"/>
      <c r="C81" s="138"/>
      <c r="D81" s="138"/>
      <c r="E81" s="139"/>
      <c r="F81" s="139"/>
      <c r="G81" s="139"/>
      <c r="H81" s="139"/>
      <c r="I81" s="139"/>
      <c r="J81" s="139"/>
      <c r="K81" s="139"/>
      <c r="L81" s="139"/>
      <c r="M81" s="168"/>
      <c r="N81" s="168"/>
      <c r="O81" s="180"/>
      <c r="P81" s="163"/>
      <c r="Q81" s="164"/>
      <c r="R81" s="164"/>
      <c r="S81" s="163"/>
      <c r="T81" s="139"/>
      <c r="U81" s="139"/>
      <c r="V81" s="139"/>
      <c r="W81" s="139"/>
      <c r="X81" s="139"/>
      <c r="Y81" s="36"/>
      <c r="Z81" s="139"/>
      <c r="AA81" s="139"/>
      <c r="AB81" s="139"/>
      <c r="AC81" s="139"/>
      <c r="AD81" s="139"/>
      <c r="AE81" s="168"/>
      <c r="AF81" s="168"/>
      <c r="AG81" s="168"/>
      <c r="AH81" s="168"/>
      <c r="AI81" s="107"/>
      <c r="AJ81" s="168"/>
      <c r="AK81" s="168"/>
      <c r="AL81" s="167"/>
      <c r="AM81" s="150"/>
      <c r="AN81" s="150"/>
      <c r="AO81" s="159"/>
      <c r="AP81" s="159"/>
      <c r="AQ81" s="150"/>
      <c r="AR81" s="150"/>
      <c r="AS81" s="150"/>
      <c r="AT81" s="153"/>
    </row>
    <row r="82" spans="1:46" ht="260.39999999999998" customHeight="1" x14ac:dyDescent="0.3">
      <c r="A82" s="138"/>
      <c r="B82" s="138" t="s">
        <v>413</v>
      </c>
      <c r="C82" s="138" t="s">
        <v>412</v>
      </c>
      <c r="D82" s="138" t="s">
        <v>411</v>
      </c>
      <c r="E82" s="55">
        <v>34</v>
      </c>
      <c r="F82" s="54" t="s">
        <v>402</v>
      </c>
      <c r="G82" s="54" t="s">
        <v>403</v>
      </c>
      <c r="H82" s="54" t="s">
        <v>404</v>
      </c>
      <c r="I82" s="54" t="s">
        <v>405</v>
      </c>
      <c r="J82" s="54" t="s">
        <v>59</v>
      </c>
      <c r="K82" s="54" t="s">
        <v>14</v>
      </c>
      <c r="L82" s="55">
        <v>4000</v>
      </c>
      <c r="M82" s="77" t="str">
        <f>IFERROR(VLOOKUP(K82,Tablas!$A$15:$C$19,3,0)," ")</f>
        <v>A l t a</v>
      </c>
      <c r="N82" s="75">
        <f>IFERROR(VLOOKUP(K82,Tablas!$A$15:$B$19,2,0)," ")</f>
        <v>0.8</v>
      </c>
      <c r="O82" s="57" t="s">
        <v>73</v>
      </c>
      <c r="P82" s="77" t="str">
        <f>IFERROR(VLOOKUP(O82,Tablas!$A$23:$C$32,3,0)," ")</f>
        <v>Mayor</v>
      </c>
      <c r="Q82" s="75">
        <f>IFERROR(VLOOKUP(O82,Tablas!$A$23:$B$32,2,0)," ")</f>
        <v>0.8</v>
      </c>
      <c r="R82" s="75" t="str">
        <f>CONCATENATE(M82,P82)</f>
        <v>A l t aMayor</v>
      </c>
      <c r="S82" s="77" t="str">
        <f>IFERROR(VLOOKUP(R82,Tablas!$C$34:$D$58,2,0)," ")</f>
        <v>Alto</v>
      </c>
      <c r="T82" s="54" t="s">
        <v>711</v>
      </c>
      <c r="U82" s="54" t="s">
        <v>67</v>
      </c>
      <c r="V82" s="55"/>
      <c r="W82" s="55" t="s">
        <v>46</v>
      </c>
      <c r="X82" s="55" t="s">
        <v>49</v>
      </c>
      <c r="Y82" s="55" t="str">
        <f t="shared" ref="Y82" si="75">CONCATENATE(W82,X82)</f>
        <v>PreventivoManual</v>
      </c>
      <c r="Z82" s="60">
        <f>IFERROR(VLOOKUP(Y82,Tablas!$C$73:$D$78,2,0)," ")</f>
        <v>0.4</v>
      </c>
      <c r="AA82" s="55" t="s">
        <v>51</v>
      </c>
      <c r="AB82" s="55" t="s">
        <v>53</v>
      </c>
      <c r="AC82" s="54" t="s">
        <v>406</v>
      </c>
      <c r="AD82" s="62">
        <f>IFERROR(N82-(N82*Z82),0)</f>
        <v>0.48</v>
      </c>
      <c r="AE82" s="110" t="str">
        <f>IF(AD82&lt;20%,"Muy Baja",IF(AD82&lt;40%,"Baja",IF(AD82&lt;60%,"Media",IF(AD82&lt;80%,"A l t a",IF(AD82&gt;80%,"Muy Alta")))))</f>
        <v>Media</v>
      </c>
      <c r="AF82" s="111">
        <f>+AD82</f>
        <v>0.48</v>
      </c>
      <c r="AG82" s="110" t="str">
        <f t="shared" ref="AG82:AH82" si="76">+P82</f>
        <v>Mayor</v>
      </c>
      <c r="AH82" s="111">
        <f t="shared" si="76"/>
        <v>0.8</v>
      </c>
      <c r="AI82" s="45" t="str">
        <f>CONCATENATE(AE82,AG82)</f>
        <v>MediaMayor</v>
      </c>
      <c r="AJ82" s="77" t="str">
        <f>IFERROR(VLOOKUP(AI82,Tablas!$C$34:$D$58,2,0)," ")</f>
        <v>Alto</v>
      </c>
      <c r="AK82" s="110" t="s">
        <v>69</v>
      </c>
      <c r="AL82" s="59" t="str">
        <f>VLOOKUP(AJ82,Tablas!$A$104:$B$108,2,0)</f>
        <v>Si</v>
      </c>
      <c r="AM82" s="83" t="s">
        <v>638</v>
      </c>
      <c r="AN82" s="83" t="s">
        <v>639</v>
      </c>
      <c r="AO82" s="108">
        <v>44926</v>
      </c>
      <c r="AP82" s="108">
        <v>44926</v>
      </c>
      <c r="AQ82" s="83" t="s">
        <v>640</v>
      </c>
      <c r="AR82" s="84" t="s">
        <v>199</v>
      </c>
      <c r="AS82" s="59" t="s">
        <v>742</v>
      </c>
      <c r="AT82" s="59" t="s">
        <v>743</v>
      </c>
    </row>
    <row r="83" spans="1:46" ht="294" customHeight="1" x14ac:dyDescent="0.3">
      <c r="A83" s="138"/>
      <c r="B83" s="138"/>
      <c r="C83" s="138"/>
      <c r="D83" s="138"/>
      <c r="E83" s="55">
        <v>35</v>
      </c>
      <c r="F83" s="54" t="s">
        <v>402</v>
      </c>
      <c r="G83" s="54" t="s">
        <v>407</v>
      </c>
      <c r="H83" s="54" t="s">
        <v>408</v>
      </c>
      <c r="I83" s="54" t="s">
        <v>409</v>
      </c>
      <c r="J83" s="54" t="s">
        <v>59</v>
      </c>
      <c r="K83" s="54" t="s">
        <v>13</v>
      </c>
      <c r="L83" s="55">
        <v>60</v>
      </c>
      <c r="M83" s="77" t="str">
        <f>IFERROR(VLOOKUP(K83,Tablas!$A$15:$C$19,3,0)," ")</f>
        <v>Media</v>
      </c>
      <c r="N83" s="75">
        <f>IFERROR(VLOOKUP(K83,Tablas!$A$15:$B$19,2,0)," ")</f>
        <v>0.6</v>
      </c>
      <c r="O83" s="57" t="s">
        <v>73</v>
      </c>
      <c r="P83" s="77" t="str">
        <f>IFERROR(VLOOKUP(O83,Tablas!$A$23:$C$32,3,0)," ")</f>
        <v>Mayor</v>
      </c>
      <c r="Q83" s="75">
        <f>IFERROR(VLOOKUP(O83,Tablas!$A$23:$B$32,2,0)," ")</f>
        <v>0.8</v>
      </c>
      <c r="R83" s="75" t="str">
        <f>CONCATENATE(M83,P83)</f>
        <v>MediaMayor</v>
      </c>
      <c r="S83" s="77" t="str">
        <f>IFERROR(VLOOKUP(R83,Tablas!$C$34:$D$58,2,0)," ")</f>
        <v>Alto</v>
      </c>
      <c r="T83" s="54" t="s">
        <v>712</v>
      </c>
      <c r="U83" s="54" t="s">
        <v>67</v>
      </c>
      <c r="V83" s="55"/>
      <c r="W83" s="55" t="s">
        <v>46</v>
      </c>
      <c r="X83" s="55" t="s">
        <v>49</v>
      </c>
      <c r="Y83" s="55" t="str">
        <f t="shared" ref="Y83:Y97" si="77">CONCATENATE(W83,X83)</f>
        <v>PreventivoManual</v>
      </c>
      <c r="Z83" s="60">
        <f>IFERROR(VLOOKUP(Y83,Tablas!$C$73:$D$78,2,0)," ")</f>
        <v>0.4</v>
      </c>
      <c r="AA83" s="55" t="s">
        <v>51</v>
      </c>
      <c r="AB83" s="55" t="s">
        <v>53</v>
      </c>
      <c r="AC83" s="54" t="s">
        <v>410</v>
      </c>
      <c r="AD83" s="62">
        <f>IFERROR(N83-(N83*Z83),0)</f>
        <v>0.36</v>
      </c>
      <c r="AE83" s="50" t="str">
        <f>IF(AD83&lt;20%,"Muy Baja",IF(AD83&lt;40%,"Baja",IF(AD83&lt;60%,"Media",IF(AD83&lt;80%,"A l t a",IF(AD83&gt;80%,"Muy Alta")))))</f>
        <v>Baja</v>
      </c>
      <c r="AF83" s="41">
        <f>+AD83</f>
        <v>0.36</v>
      </c>
      <c r="AG83" s="50" t="str">
        <f t="shared" ref="AG83:AH83" si="78">+P83</f>
        <v>Mayor</v>
      </c>
      <c r="AH83" s="41">
        <f t="shared" si="78"/>
        <v>0.8</v>
      </c>
      <c r="AI83" s="45" t="str">
        <f>CONCATENATE(AE83,AG83)</f>
        <v>BajaMayor</v>
      </c>
      <c r="AJ83" s="77" t="str">
        <f>IFERROR(VLOOKUP(AI83,Tablas!$C$34:$D$58,2,0)," ")</f>
        <v>Alto</v>
      </c>
      <c r="AK83" s="50" t="s">
        <v>69</v>
      </c>
      <c r="AL83" s="59" t="str">
        <f>VLOOKUP(AJ83,Tablas!$A$104:$B$108,2,0)</f>
        <v>Si</v>
      </c>
      <c r="AM83" s="83" t="s">
        <v>641</v>
      </c>
      <c r="AN83" s="83" t="s">
        <v>639</v>
      </c>
      <c r="AO83" s="108">
        <v>44926</v>
      </c>
      <c r="AP83" s="108">
        <v>44926</v>
      </c>
      <c r="AQ83" s="83" t="s">
        <v>642</v>
      </c>
      <c r="AR83" s="84" t="s">
        <v>199</v>
      </c>
      <c r="AS83" s="59" t="s">
        <v>643</v>
      </c>
      <c r="AT83" s="59" t="s">
        <v>743</v>
      </c>
    </row>
    <row r="84" spans="1:46" ht="87" customHeight="1" x14ac:dyDescent="0.3">
      <c r="A84" s="138"/>
      <c r="B84" s="138" t="s">
        <v>586</v>
      </c>
      <c r="C84" s="138" t="s">
        <v>587</v>
      </c>
      <c r="D84" s="138"/>
      <c r="E84" s="139">
        <v>36</v>
      </c>
      <c r="F84" s="138" t="s">
        <v>415</v>
      </c>
      <c r="G84" s="138" t="s">
        <v>416</v>
      </c>
      <c r="H84" s="138" t="s">
        <v>417</v>
      </c>
      <c r="I84" s="138" t="s">
        <v>418</v>
      </c>
      <c r="J84" s="138" t="s">
        <v>59</v>
      </c>
      <c r="K84" s="138" t="s">
        <v>14</v>
      </c>
      <c r="L84" s="139">
        <v>1800</v>
      </c>
      <c r="M84" s="140" t="str">
        <f>IFERROR(VLOOKUP(K84,[8]Tablas!$A$15:$C$19,3,0)," ")</f>
        <v>A l t a</v>
      </c>
      <c r="N84" s="141">
        <f>IFERROR(VLOOKUP(K84,[8]Tablas!$A$15:$B$19,2,0)," ")</f>
        <v>0.8</v>
      </c>
      <c r="O84" s="142" t="s">
        <v>26</v>
      </c>
      <c r="P84" s="140" t="str">
        <f>IFERROR(VLOOKUP(O84,[8]Tablas!$A$23:$C$32,3,0)," ")</f>
        <v>Moderado</v>
      </c>
      <c r="Q84" s="141">
        <f>IFERROR(VLOOKUP(O84,[8]Tablas!$A$23:$B$32,2,0)," ")</f>
        <v>0.6</v>
      </c>
      <c r="R84" s="75" t="str">
        <f>CONCATENATE(M84,P84)</f>
        <v>A l t aModerado</v>
      </c>
      <c r="S84" s="140" t="str">
        <f>IFERROR(VLOOKUP(R84,[8]Tablas!$C$34:$D$58,2,0)," ")</f>
        <v>Alto</v>
      </c>
      <c r="T84" s="138" t="s">
        <v>419</v>
      </c>
      <c r="U84" s="139" t="s">
        <v>67</v>
      </c>
      <c r="V84" s="139"/>
      <c r="W84" s="139" t="s">
        <v>46</v>
      </c>
      <c r="X84" s="139" t="s">
        <v>49</v>
      </c>
      <c r="Y84" s="55" t="str">
        <f t="shared" si="77"/>
        <v>PreventivoManual</v>
      </c>
      <c r="Z84" s="172">
        <f>IFERROR(VLOOKUP(Y84,[8]Tablas!$C$73:$D$78,2,0)," ")</f>
        <v>0.4</v>
      </c>
      <c r="AA84" s="139" t="s">
        <v>52</v>
      </c>
      <c r="AB84" s="139" t="s">
        <v>53</v>
      </c>
      <c r="AC84" s="138" t="s">
        <v>420</v>
      </c>
      <c r="AD84" s="172">
        <f>IFERROR(N84-(N84*Z84)," ")</f>
        <v>0.48</v>
      </c>
      <c r="AE84" s="140" t="str">
        <f>IF(AD85&lt;20%,"Muy Baja",IF(AD85&lt;40%,"Baja",IF(AD85&lt;60%,"Media",IF(AD85&lt;80%,"A l t a",IF(AD85&gt;80%,"Muy Alta")))))</f>
        <v>Muy Baja</v>
      </c>
      <c r="AF84" s="141">
        <f>+AD84</f>
        <v>0.48</v>
      </c>
      <c r="AG84" s="140" t="str">
        <f>+P84</f>
        <v>Moderado</v>
      </c>
      <c r="AH84" s="147">
        <f>+Q84</f>
        <v>0.6</v>
      </c>
      <c r="AI84" s="58" t="str">
        <f>CONCATENATE(AE84,AG84)</f>
        <v>Muy BajaModerado</v>
      </c>
      <c r="AJ84" s="140" t="str">
        <f>IFERROR(VLOOKUP(AI84,[8]Tablas!$C$34:$D$58,2,0)," ")</f>
        <v>Moderado</v>
      </c>
      <c r="AK84" s="140" t="s">
        <v>69</v>
      </c>
      <c r="AL84" s="150" t="str">
        <f>IFERROR(VLOOKUP(AJ84,[8]Tablas!$A$104:$B$108,2,0)," ")</f>
        <v>Si</v>
      </c>
      <c r="AM84" s="157" t="s">
        <v>421</v>
      </c>
      <c r="AN84" s="157" t="s">
        <v>422</v>
      </c>
      <c r="AO84" s="169">
        <v>44440</v>
      </c>
      <c r="AP84" s="169">
        <v>44926</v>
      </c>
      <c r="AQ84" s="157"/>
      <c r="AR84" s="61"/>
      <c r="AS84" s="150" t="s">
        <v>744</v>
      </c>
      <c r="AT84" s="151" t="s">
        <v>644</v>
      </c>
    </row>
    <row r="85" spans="1:46" ht="64.8" customHeight="1" x14ac:dyDescent="0.3">
      <c r="A85" s="138"/>
      <c r="B85" s="138"/>
      <c r="C85" s="138"/>
      <c r="D85" s="138"/>
      <c r="E85" s="139"/>
      <c r="F85" s="138"/>
      <c r="G85" s="138"/>
      <c r="H85" s="138"/>
      <c r="I85" s="138"/>
      <c r="J85" s="138"/>
      <c r="K85" s="138"/>
      <c r="L85" s="139"/>
      <c r="M85" s="140"/>
      <c r="N85" s="141"/>
      <c r="O85" s="142"/>
      <c r="P85" s="140"/>
      <c r="Q85" s="141"/>
      <c r="R85" s="76"/>
      <c r="S85" s="140"/>
      <c r="T85" s="138"/>
      <c r="U85" s="139"/>
      <c r="V85" s="139"/>
      <c r="W85" s="139"/>
      <c r="X85" s="139"/>
      <c r="Y85" s="55"/>
      <c r="Z85" s="172"/>
      <c r="AA85" s="139"/>
      <c r="AB85" s="139"/>
      <c r="AC85" s="138"/>
      <c r="AD85" s="172"/>
      <c r="AE85" s="140"/>
      <c r="AF85" s="141"/>
      <c r="AG85" s="140"/>
      <c r="AH85" s="147"/>
      <c r="AI85" s="56"/>
      <c r="AJ85" s="140"/>
      <c r="AK85" s="140"/>
      <c r="AL85" s="150"/>
      <c r="AM85" s="153"/>
      <c r="AN85" s="153"/>
      <c r="AO85" s="170"/>
      <c r="AP85" s="170"/>
      <c r="AQ85" s="153"/>
      <c r="AR85" s="61"/>
      <c r="AS85" s="150"/>
      <c r="AT85" s="152"/>
    </row>
    <row r="86" spans="1:46" ht="109.8" customHeight="1" x14ac:dyDescent="0.3">
      <c r="A86" s="138"/>
      <c r="B86" s="138"/>
      <c r="C86" s="138"/>
      <c r="D86" s="138"/>
      <c r="E86" s="55">
        <v>37</v>
      </c>
      <c r="F86" s="54" t="s">
        <v>415</v>
      </c>
      <c r="G86" s="54" t="s">
        <v>423</v>
      </c>
      <c r="H86" s="54" t="s">
        <v>424</v>
      </c>
      <c r="I86" s="54" t="s">
        <v>425</v>
      </c>
      <c r="J86" s="54" t="s">
        <v>59</v>
      </c>
      <c r="K86" s="54" t="s">
        <v>14</v>
      </c>
      <c r="L86" s="55">
        <v>1800</v>
      </c>
      <c r="M86" s="56" t="str">
        <f>IFERROR(VLOOKUP(K86,[8]Tablas!$A$15:$C$19,3,0)," ")</f>
        <v>A l t a</v>
      </c>
      <c r="N86" s="75">
        <f>IFERROR(VLOOKUP(K86,[8]Tablas!$A$15:$B$19,2,0)," ")</f>
        <v>0.8</v>
      </c>
      <c r="O86" s="57" t="s">
        <v>26</v>
      </c>
      <c r="P86" s="77" t="str">
        <f>IFERROR(VLOOKUP(O86,[8]Tablas!$A$23:$C$32,3,0)," ")</f>
        <v>Moderado</v>
      </c>
      <c r="Q86" s="75">
        <f>IFERROR(VLOOKUP(O86,[8]Tablas!$A$23:$B$32,2,0)," ")</f>
        <v>0.6</v>
      </c>
      <c r="R86" s="75" t="str">
        <f>CONCATENATE(M86,P86)</f>
        <v>A l t aModerado</v>
      </c>
      <c r="S86" s="77" t="str">
        <f>IFERROR(VLOOKUP(R86,[8]Tablas!$C$34:$D$58,2,0)," ")</f>
        <v>Alto</v>
      </c>
      <c r="T86" s="54" t="s">
        <v>426</v>
      </c>
      <c r="U86" s="55" t="s">
        <v>259</v>
      </c>
      <c r="V86" s="55"/>
      <c r="W86" s="55" t="s">
        <v>46</v>
      </c>
      <c r="X86" s="55" t="s">
        <v>49</v>
      </c>
      <c r="Y86" s="55" t="str">
        <f t="shared" si="77"/>
        <v>PreventivoManual</v>
      </c>
      <c r="Z86" s="60">
        <f>IFERROR(VLOOKUP(Y86,[8]Tablas!$C$73:$D$78,2,0)," ")</f>
        <v>0.4</v>
      </c>
      <c r="AA86" s="55" t="s">
        <v>51</v>
      </c>
      <c r="AB86" s="55" t="s">
        <v>53</v>
      </c>
      <c r="AC86" s="54" t="s">
        <v>427</v>
      </c>
      <c r="AD86" s="60">
        <f>IFERROR(N86-(N86*Z86)," ")</f>
        <v>0.48</v>
      </c>
      <c r="AE86" s="77" t="str">
        <f>IF(AD86&lt;20%,"Muy Baja",IF(AD86&lt;40%,"Baja",IF(AD86&lt;60%,"Media",IF(AD86&lt;80%,"A l t a",IF(AD86&gt;80%,"Muy Alta")))))</f>
        <v>Media</v>
      </c>
      <c r="AF86" s="75">
        <f>+AD86</f>
        <v>0.48</v>
      </c>
      <c r="AG86" s="77" t="str">
        <f>+P86</f>
        <v>Moderado</v>
      </c>
      <c r="AH86" s="78">
        <f>+Q86</f>
        <v>0.6</v>
      </c>
      <c r="AI86" s="58" t="str">
        <f>CONCATENATE(AE86,AG86)</f>
        <v>MediaModerado</v>
      </c>
      <c r="AJ86" s="77" t="str">
        <f>IFERROR(VLOOKUP(AI86,[8]Tablas!$C$34:$D$58,2,0)," ")</f>
        <v>Moderado</v>
      </c>
      <c r="AK86" s="77" t="s">
        <v>69</v>
      </c>
      <c r="AL86" s="59" t="str">
        <f>IFERROR(VLOOKUP(AJ86,[8]Tablas!$A$104:$B$108,2,0)," ")</f>
        <v>Si</v>
      </c>
      <c r="AM86" s="59" t="s">
        <v>428</v>
      </c>
      <c r="AN86" s="59" t="s">
        <v>429</v>
      </c>
      <c r="AO86" s="79"/>
      <c r="AP86" s="79">
        <v>44926</v>
      </c>
      <c r="AQ86" s="61"/>
      <c r="AR86" s="61"/>
      <c r="AS86" s="59" t="s">
        <v>744</v>
      </c>
      <c r="AT86" s="152"/>
    </row>
    <row r="87" spans="1:46" ht="81" customHeight="1" x14ac:dyDescent="0.3">
      <c r="A87" s="138"/>
      <c r="B87" s="138"/>
      <c r="C87" s="138"/>
      <c r="D87" s="138"/>
      <c r="E87" s="139">
        <v>38</v>
      </c>
      <c r="F87" s="138" t="s">
        <v>430</v>
      </c>
      <c r="G87" s="138" t="s">
        <v>431</v>
      </c>
      <c r="H87" s="138" t="s">
        <v>432</v>
      </c>
      <c r="I87" s="138" t="s">
        <v>433</v>
      </c>
      <c r="J87" s="138" t="s">
        <v>59</v>
      </c>
      <c r="K87" s="138" t="s">
        <v>14</v>
      </c>
      <c r="L87" s="139">
        <v>1800</v>
      </c>
      <c r="M87" s="140" t="str">
        <f>IFERROR(VLOOKUP(K87,[8]Tablas!$A$15:$C$19,3,0)," ")</f>
        <v>A l t a</v>
      </c>
      <c r="N87" s="141">
        <f>IFERROR(VLOOKUP(K87,[8]Tablas!$A$15:$B$19,2,0)," ")</f>
        <v>0.8</v>
      </c>
      <c r="O87" s="142" t="s">
        <v>26</v>
      </c>
      <c r="P87" s="140" t="str">
        <f>IFERROR(VLOOKUP(O87,[8]Tablas!$A$23:$C$32,3,0)," ")</f>
        <v>Moderado</v>
      </c>
      <c r="Q87" s="141">
        <f>IFERROR(VLOOKUP(O87,[8]Tablas!$A$23:$B$32,2,0)," ")</f>
        <v>0.6</v>
      </c>
      <c r="R87" s="75" t="str">
        <f>CONCATENATE(M87,P87)</f>
        <v>A l t aModerado</v>
      </c>
      <c r="S87" s="140" t="str">
        <f>IFERROR(VLOOKUP(R87,[8]Tablas!$C$34:$D$58,2,0)," ")</f>
        <v>Alto</v>
      </c>
      <c r="T87" s="54" t="s">
        <v>434</v>
      </c>
      <c r="U87" s="55" t="s">
        <v>67</v>
      </c>
      <c r="V87" s="55"/>
      <c r="W87" s="55" t="s">
        <v>46</v>
      </c>
      <c r="X87" s="55" t="s">
        <v>49</v>
      </c>
      <c r="Y87" s="55" t="str">
        <f t="shared" si="77"/>
        <v>PreventivoManual</v>
      </c>
      <c r="Z87" s="60">
        <f>IFERROR(VLOOKUP(Y87,[8]Tablas!$C$73:$D$78,2,0)," ")</f>
        <v>0.4</v>
      </c>
      <c r="AA87" s="55" t="s">
        <v>52</v>
      </c>
      <c r="AB87" s="55" t="s">
        <v>53</v>
      </c>
      <c r="AC87" s="54" t="s">
        <v>427</v>
      </c>
      <c r="AD87" s="60">
        <f>IFERROR(N87-(N87*Z87)," ")</f>
        <v>0.48</v>
      </c>
      <c r="AE87" s="140" t="str">
        <f>IF(AD88&lt;20%,"Muy Baja",IF(AD88&lt;40%,"Baja",IF(AD88&lt;60%,"Media",IF(AD88&lt;80%,"A l t a",IF(AD88&gt;80%,"Muy Alta")))))</f>
        <v>Baja</v>
      </c>
      <c r="AF87" s="141">
        <f>IFERROR(AD87-(AD87*Z88)," ")</f>
        <v>0.28799999999999998</v>
      </c>
      <c r="AG87" s="140" t="str">
        <f>+P87</f>
        <v>Moderado</v>
      </c>
      <c r="AH87" s="147">
        <f>+Q87</f>
        <v>0.6</v>
      </c>
      <c r="AI87" s="58" t="str">
        <f>CONCATENATE(AE87,AG87)</f>
        <v>BajaModerado</v>
      </c>
      <c r="AJ87" s="140" t="str">
        <f>IFERROR(VLOOKUP(AI87,[8]Tablas!$C$34:$D$58,2,0)," ")</f>
        <v>Moderado</v>
      </c>
      <c r="AK87" s="140" t="s">
        <v>69</v>
      </c>
      <c r="AL87" s="150" t="str">
        <f>IFERROR(VLOOKUP(AJ87,[8]Tablas!$A$104:$B$108,2,0)," ")</f>
        <v>Si</v>
      </c>
      <c r="AM87" s="59" t="s">
        <v>435</v>
      </c>
      <c r="AN87" s="59" t="s">
        <v>429</v>
      </c>
      <c r="AO87" s="79">
        <v>44440</v>
      </c>
      <c r="AP87" s="79">
        <v>44926</v>
      </c>
      <c r="AQ87" s="59" t="s">
        <v>787</v>
      </c>
      <c r="AR87" s="61" t="s">
        <v>186</v>
      </c>
      <c r="AS87" s="59" t="s">
        <v>746</v>
      </c>
      <c r="AT87" s="152"/>
    </row>
    <row r="88" spans="1:46" ht="93.6" customHeight="1" x14ac:dyDescent="0.3">
      <c r="A88" s="138"/>
      <c r="B88" s="138"/>
      <c r="C88" s="138"/>
      <c r="D88" s="138"/>
      <c r="E88" s="139"/>
      <c r="F88" s="138"/>
      <c r="G88" s="138"/>
      <c r="H88" s="138"/>
      <c r="I88" s="138"/>
      <c r="J88" s="138"/>
      <c r="K88" s="138"/>
      <c r="L88" s="139"/>
      <c r="M88" s="140"/>
      <c r="N88" s="141"/>
      <c r="O88" s="142"/>
      <c r="P88" s="140"/>
      <c r="Q88" s="141"/>
      <c r="R88" s="76"/>
      <c r="S88" s="140"/>
      <c r="T88" s="54" t="s">
        <v>436</v>
      </c>
      <c r="U88" s="55" t="s">
        <v>259</v>
      </c>
      <c r="V88" s="55"/>
      <c r="W88" s="55" t="s">
        <v>46</v>
      </c>
      <c r="X88" s="55" t="s">
        <v>49</v>
      </c>
      <c r="Y88" s="55" t="str">
        <f t="shared" si="77"/>
        <v>PreventivoManual</v>
      </c>
      <c r="Z88" s="60">
        <f>IFERROR(VLOOKUP(Y88,[8]Tablas!$C$73:$D$78,2,0)," ")</f>
        <v>0.4</v>
      </c>
      <c r="AA88" s="55" t="s">
        <v>51</v>
      </c>
      <c r="AB88" s="55" t="s">
        <v>53</v>
      </c>
      <c r="AC88" s="54" t="s">
        <v>437</v>
      </c>
      <c r="AD88" s="62">
        <f>IFERROR(AD87-(AD87*Z88),0)</f>
        <v>0.28799999999999998</v>
      </c>
      <c r="AE88" s="140"/>
      <c r="AF88" s="141"/>
      <c r="AG88" s="140"/>
      <c r="AH88" s="147"/>
      <c r="AI88" s="56"/>
      <c r="AJ88" s="140"/>
      <c r="AK88" s="140"/>
      <c r="AL88" s="150"/>
      <c r="AM88" s="59" t="s">
        <v>438</v>
      </c>
      <c r="AN88" s="59" t="s">
        <v>439</v>
      </c>
      <c r="AO88" s="79">
        <v>44440</v>
      </c>
      <c r="AP88" s="79">
        <v>44926</v>
      </c>
      <c r="AQ88" s="59" t="s">
        <v>787</v>
      </c>
      <c r="AR88" s="61" t="s">
        <v>186</v>
      </c>
      <c r="AS88" s="59" t="s">
        <v>745</v>
      </c>
      <c r="AT88" s="152"/>
    </row>
    <row r="89" spans="1:46" ht="129.6" customHeight="1" x14ac:dyDescent="0.3">
      <c r="A89" s="138"/>
      <c r="B89" s="138"/>
      <c r="C89" s="138"/>
      <c r="D89" s="138"/>
      <c r="E89" s="54">
        <v>39</v>
      </c>
      <c r="F89" s="54" t="s">
        <v>415</v>
      </c>
      <c r="G89" s="54" t="s">
        <v>440</v>
      </c>
      <c r="H89" s="54" t="s">
        <v>441</v>
      </c>
      <c r="I89" s="54" t="s">
        <v>442</v>
      </c>
      <c r="J89" s="54" t="s">
        <v>59</v>
      </c>
      <c r="K89" s="54" t="s">
        <v>14</v>
      </c>
      <c r="L89" s="54">
        <v>1800</v>
      </c>
      <c r="M89" s="112" t="str">
        <f>IFERROR(VLOOKUP(K89,[8]Tablas!$A$15:$C$19,3,0)," ")</f>
        <v>A l t a</v>
      </c>
      <c r="N89" s="113">
        <f>IFERROR(VLOOKUP(K89,[8]Tablas!$A$15:$B$19,2,0)," ")</f>
        <v>0.8</v>
      </c>
      <c r="O89" s="57" t="s">
        <v>26</v>
      </c>
      <c r="P89" s="112" t="str">
        <f>IFERROR(VLOOKUP(O89,[8]Tablas!$A$23:$C$32,3,0)," ")</f>
        <v>Moderado</v>
      </c>
      <c r="Q89" s="113">
        <f>IFERROR(VLOOKUP(O89,[8]Tablas!$A$23:$B$32,2,0)," ")</f>
        <v>0.6</v>
      </c>
      <c r="R89" s="113" t="str">
        <f>CONCATENATE(M89,P89)</f>
        <v>A l t aModerado</v>
      </c>
      <c r="S89" s="112" t="str">
        <f>IFERROR(VLOOKUP(R89,[8]Tablas!$C$34:$D$58,2,0)," ")</f>
        <v>Alto</v>
      </c>
      <c r="T89" s="54" t="s">
        <v>443</v>
      </c>
      <c r="U89" s="54" t="s">
        <v>67</v>
      </c>
      <c r="V89" s="54"/>
      <c r="W89" s="54" t="s">
        <v>46</v>
      </c>
      <c r="X89" s="54" t="s">
        <v>49</v>
      </c>
      <c r="Y89" s="54" t="str">
        <f t="shared" si="77"/>
        <v>PreventivoManual</v>
      </c>
      <c r="Z89" s="37">
        <f>IFERROR(VLOOKUP(Y89,[8]Tablas!$C$73:$D$78,2,0)," ")</f>
        <v>0.4</v>
      </c>
      <c r="AA89" s="54" t="s">
        <v>51</v>
      </c>
      <c r="AB89" s="54" t="s">
        <v>53</v>
      </c>
      <c r="AC89" s="54" t="s">
        <v>427</v>
      </c>
      <c r="AD89" s="37">
        <f>IFERROR(N89-(N89*Z89)," ")</f>
        <v>0.48</v>
      </c>
      <c r="AE89" s="112" t="str">
        <f>IF(AD89&lt;20%,"Muy Baja",IF(AD89&lt;40%,"Baja",IF(AD89&lt;60%,"Media",IF(AD89&lt;80%,"A l t a",IF(AD89&gt;80%,"Muy Alta")))))</f>
        <v>Media</v>
      </c>
      <c r="AF89" s="113">
        <f>+AD89</f>
        <v>0.48</v>
      </c>
      <c r="AG89" s="112" t="str">
        <f>+P89</f>
        <v>Moderado</v>
      </c>
      <c r="AH89" s="114">
        <f>+Q89</f>
        <v>0.6</v>
      </c>
      <c r="AI89" s="115" t="str">
        <f>CONCATENATE(AE89,AG89)</f>
        <v>MediaModerado</v>
      </c>
      <c r="AJ89" s="112" t="str">
        <f>IFERROR(VLOOKUP(AI89,[8]Tablas!$C$34:$D$58,2,0)," ")</f>
        <v>Moderado</v>
      </c>
      <c r="AK89" s="112" t="s">
        <v>69</v>
      </c>
      <c r="AL89" s="59" t="str">
        <f>IFERROR(VLOOKUP(AJ89,[8]Tablas!$A$104:$B$108,2,0)," ")</f>
        <v>Si</v>
      </c>
      <c r="AM89" s="59" t="s">
        <v>444</v>
      </c>
      <c r="AN89" s="59" t="s">
        <v>422</v>
      </c>
      <c r="AO89" s="79"/>
      <c r="AP89" s="79">
        <v>44926</v>
      </c>
      <c r="AQ89" s="59"/>
      <c r="AR89" s="59"/>
      <c r="AS89" s="59" t="s">
        <v>746</v>
      </c>
      <c r="AT89" s="152"/>
    </row>
    <row r="90" spans="1:46" ht="66.599999999999994" customHeight="1" x14ac:dyDescent="0.3">
      <c r="A90" s="138"/>
      <c r="B90" s="138"/>
      <c r="C90" s="138"/>
      <c r="D90" s="138"/>
      <c r="E90" s="139">
        <v>40</v>
      </c>
      <c r="F90" s="138" t="s">
        <v>415</v>
      </c>
      <c r="G90" s="138" t="s">
        <v>445</v>
      </c>
      <c r="H90" s="138" t="s">
        <v>446</v>
      </c>
      <c r="I90" s="138" t="s">
        <v>447</v>
      </c>
      <c r="J90" s="138" t="s">
        <v>59</v>
      </c>
      <c r="K90" s="138" t="s">
        <v>14</v>
      </c>
      <c r="L90" s="139">
        <v>1505</v>
      </c>
      <c r="M90" s="140" t="str">
        <f>IFERROR(VLOOKUP(K90,[8]Tablas!$A$15:$C$19,3,0)," ")</f>
        <v>A l t a</v>
      </c>
      <c r="N90" s="141">
        <f>IFERROR(VLOOKUP(K90,[8]Tablas!$A$15:$B$19,2,0)," ")</f>
        <v>0.8</v>
      </c>
      <c r="O90" s="142" t="s">
        <v>73</v>
      </c>
      <c r="P90" s="140" t="str">
        <f>IFERROR(VLOOKUP(O90,[8]Tablas!$A$23:$C$32,3,0)," ")</f>
        <v>Mayor</v>
      </c>
      <c r="Q90" s="141">
        <f>IFERROR(VLOOKUP(O90,[8]Tablas!$A$23:$B$32,2,0)," ")</f>
        <v>0.8</v>
      </c>
      <c r="R90" s="75" t="str">
        <f>CONCATENATE(M90,P90)</f>
        <v>A l t aMayor</v>
      </c>
      <c r="S90" s="140" t="str">
        <f>IFERROR(VLOOKUP(R90,[8]Tablas!$C$34:$D$58,2,0)," ")</f>
        <v>Alto</v>
      </c>
      <c r="T90" s="54" t="s">
        <v>713</v>
      </c>
      <c r="U90" s="55" t="s">
        <v>67</v>
      </c>
      <c r="V90" s="55"/>
      <c r="W90" s="55" t="s">
        <v>46</v>
      </c>
      <c r="X90" s="55" t="s">
        <v>49</v>
      </c>
      <c r="Y90" s="55" t="str">
        <f t="shared" si="77"/>
        <v>PreventivoManual</v>
      </c>
      <c r="Z90" s="60">
        <f>IFERROR(VLOOKUP(Y90,[8]Tablas!$C$73:$D$78,2,0)," ")</f>
        <v>0.4</v>
      </c>
      <c r="AA90" s="55" t="s">
        <v>52</v>
      </c>
      <c r="AB90" s="55" t="s">
        <v>53</v>
      </c>
      <c r="AC90" s="54"/>
      <c r="AD90" s="60">
        <f>IFERROR(N90-(N90*Z90)," ")</f>
        <v>0.48</v>
      </c>
      <c r="AE90" s="140" t="str">
        <f>IF(AD91&lt;20%,"Muy Baja",IF(AD91&lt;40%,"Baja",IF(AD91&lt;60%,"Media",IF(AD91&lt;80%,"A l t a",IF(AD91&gt;80%,"Muy Alta")))))</f>
        <v>Baja</v>
      </c>
      <c r="AF90" s="141">
        <f>IFERROR(AD90-(AD90*Z91)," ")</f>
        <v>0.28799999999999998</v>
      </c>
      <c r="AG90" s="140" t="str">
        <f>+P90</f>
        <v>Mayor</v>
      </c>
      <c r="AH90" s="147">
        <f>+Q90</f>
        <v>0.8</v>
      </c>
      <c r="AI90" s="58" t="str">
        <f>CONCATENATE(AE90,AG90)</f>
        <v>BajaMayor</v>
      </c>
      <c r="AJ90" s="140" t="str">
        <f>IFERROR(VLOOKUP(AI90,[8]Tablas!$C$34:$D$58,2,0)," ")</f>
        <v>Alto</v>
      </c>
      <c r="AK90" s="140" t="s">
        <v>69</v>
      </c>
      <c r="AL90" s="150" t="str">
        <f>IFERROR(VLOOKUP(AJ90,[8]Tablas!$A$104:$B$108,2,0)," ")</f>
        <v>Si</v>
      </c>
      <c r="AM90" s="59" t="s">
        <v>448</v>
      </c>
      <c r="AN90" s="59" t="s">
        <v>422</v>
      </c>
      <c r="AO90" s="79">
        <v>44440</v>
      </c>
      <c r="AP90" s="79">
        <v>44896</v>
      </c>
      <c r="AQ90" s="59" t="s">
        <v>787</v>
      </c>
      <c r="AR90" s="61" t="s">
        <v>186</v>
      </c>
      <c r="AS90" s="167" t="s">
        <v>747</v>
      </c>
      <c r="AT90" s="152"/>
    </row>
    <row r="91" spans="1:46" ht="106.8" customHeight="1" x14ac:dyDescent="0.3">
      <c r="A91" s="138"/>
      <c r="B91" s="138"/>
      <c r="C91" s="138"/>
      <c r="D91" s="138"/>
      <c r="E91" s="139"/>
      <c r="F91" s="138"/>
      <c r="G91" s="138"/>
      <c r="H91" s="138"/>
      <c r="I91" s="138"/>
      <c r="J91" s="138"/>
      <c r="K91" s="138"/>
      <c r="L91" s="139"/>
      <c r="M91" s="140"/>
      <c r="N91" s="141"/>
      <c r="O91" s="142"/>
      <c r="P91" s="140"/>
      <c r="Q91" s="141"/>
      <c r="R91" s="76"/>
      <c r="S91" s="140"/>
      <c r="T91" s="54" t="s">
        <v>714</v>
      </c>
      <c r="U91" s="55" t="s">
        <v>259</v>
      </c>
      <c r="V91" s="55"/>
      <c r="W91" s="55" t="s">
        <v>46</v>
      </c>
      <c r="X91" s="55" t="s">
        <v>49</v>
      </c>
      <c r="Y91" s="55" t="str">
        <f t="shared" si="77"/>
        <v>PreventivoManual</v>
      </c>
      <c r="Z91" s="60">
        <f>IFERROR(VLOOKUP(Y91,[8]Tablas!$C$73:$D$78,2,0)," ")</f>
        <v>0.4</v>
      </c>
      <c r="AA91" s="55" t="s">
        <v>51</v>
      </c>
      <c r="AB91" s="55" t="s">
        <v>53</v>
      </c>
      <c r="AC91" s="54"/>
      <c r="AD91" s="62">
        <f>IFERROR(AD90-(AD90*Z91),0)</f>
        <v>0.28799999999999998</v>
      </c>
      <c r="AE91" s="140"/>
      <c r="AF91" s="141"/>
      <c r="AG91" s="140"/>
      <c r="AH91" s="147"/>
      <c r="AI91" s="56"/>
      <c r="AJ91" s="140"/>
      <c r="AK91" s="140"/>
      <c r="AL91" s="150"/>
      <c r="AM91" s="59" t="s">
        <v>449</v>
      </c>
      <c r="AN91" s="59" t="s">
        <v>450</v>
      </c>
      <c r="AO91" s="79">
        <v>44440</v>
      </c>
      <c r="AP91" s="79">
        <v>44896</v>
      </c>
      <c r="AQ91" s="59" t="s">
        <v>787</v>
      </c>
      <c r="AR91" s="61" t="s">
        <v>186</v>
      </c>
      <c r="AS91" s="167"/>
      <c r="AT91" s="152"/>
    </row>
    <row r="92" spans="1:46" ht="69.599999999999994" customHeight="1" x14ac:dyDescent="0.3">
      <c r="A92" s="138"/>
      <c r="B92" s="138"/>
      <c r="C92" s="138"/>
      <c r="D92" s="138"/>
      <c r="E92" s="139">
        <v>41</v>
      </c>
      <c r="F92" s="138" t="s">
        <v>415</v>
      </c>
      <c r="G92" s="138" t="s">
        <v>452</v>
      </c>
      <c r="H92" s="138" t="s">
        <v>453</v>
      </c>
      <c r="I92" s="138" t="s">
        <v>454</v>
      </c>
      <c r="J92" s="138" t="s">
        <v>59</v>
      </c>
      <c r="K92" s="138" t="s">
        <v>12</v>
      </c>
      <c r="L92" s="139">
        <v>4</v>
      </c>
      <c r="M92" s="140" t="str">
        <f>IFERROR(VLOOKUP(K92,[8]Tablas!$A$15:$C$19,3,0)," ")</f>
        <v>Baja</v>
      </c>
      <c r="N92" s="141">
        <f>IFERROR(VLOOKUP(K92,[8]Tablas!$A$15:$B$19,2,0)," ")</f>
        <v>0.4</v>
      </c>
      <c r="O92" s="142" t="s">
        <v>73</v>
      </c>
      <c r="P92" s="140" t="str">
        <f>IFERROR(VLOOKUP(O92,[8]Tablas!$A$23:$C$32,3,0)," ")</f>
        <v>Mayor</v>
      </c>
      <c r="Q92" s="141">
        <f>IFERROR(VLOOKUP(O92,[8]Tablas!$A$23:$B$32,2,0)," ")</f>
        <v>0.8</v>
      </c>
      <c r="R92" s="75" t="str">
        <f>CONCATENATE(M92,P92)</f>
        <v>BajaMayor</v>
      </c>
      <c r="S92" s="140" t="str">
        <f>IFERROR(VLOOKUP(R92,[8]Tablas!$C$34:$D$58,2,0)," ")</f>
        <v>Alto</v>
      </c>
      <c r="T92" s="54" t="s">
        <v>715</v>
      </c>
      <c r="U92" s="55" t="s">
        <v>67</v>
      </c>
      <c r="V92" s="55"/>
      <c r="W92" s="55" t="s">
        <v>46</v>
      </c>
      <c r="X92" s="55" t="s">
        <v>50</v>
      </c>
      <c r="Y92" s="55" t="str">
        <f t="shared" si="77"/>
        <v>PreventivoAutomático</v>
      </c>
      <c r="Z92" s="60">
        <f>IFERROR(VLOOKUP(Y92,[8]Tablas!$C$73:$D$78,2,0)," ")</f>
        <v>0.5</v>
      </c>
      <c r="AA92" s="55" t="s">
        <v>51</v>
      </c>
      <c r="AB92" s="55" t="s">
        <v>53</v>
      </c>
      <c r="AC92" s="54"/>
      <c r="AD92" s="60">
        <f>IFERROR(N92-(N92*Z92)," ")</f>
        <v>0.2</v>
      </c>
      <c r="AE92" s="140" t="str">
        <f>IF(AD93&lt;20%,"Muy Baja",IF(AD93&lt;40%,"Baja",IF(AD93&lt;60%,"Media",IF(AD93&lt;80%,"A l t a",IF(AD93&gt;80%,"Muy Alta")))))</f>
        <v>Muy Baja</v>
      </c>
      <c r="AF92" s="141">
        <f>IFERROR(AD92-(AD92*Z93)," ")</f>
        <v>0.12</v>
      </c>
      <c r="AG92" s="140" t="str">
        <f>+P92</f>
        <v>Mayor</v>
      </c>
      <c r="AH92" s="147">
        <f>+Q92</f>
        <v>0.8</v>
      </c>
      <c r="AI92" s="58" t="str">
        <f>CONCATENATE(AE92,AG92)</f>
        <v>Muy BajaMayor</v>
      </c>
      <c r="AJ92" s="140" t="str">
        <f>IFERROR(VLOOKUP(AI92,[8]Tablas!$C$34:$D$58,2,0)," ")</f>
        <v>Alto</v>
      </c>
      <c r="AK92" s="140" t="s">
        <v>69</v>
      </c>
      <c r="AL92" s="150" t="str">
        <f>IFERROR(VLOOKUP(AJ92,[8]Tablas!$A$104:$B$108,2,0)," ")</f>
        <v>Si</v>
      </c>
      <c r="AM92" s="61" t="s">
        <v>451</v>
      </c>
      <c r="AN92" s="59" t="s">
        <v>422</v>
      </c>
      <c r="AO92" s="79">
        <v>44440</v>
      </c>
      <c r="AP92" s="79">
        <v>44896</v>
      </c>
      <c r="AQ92" s="59" t="s">
        <v>787</v>
      </c>
      <c r="AR92" s="61" t="s">
        <v>186</v>
      </c>
      <c r="AS92" s="150" t="s">
        <v>455</v>
      </c>
      <c r="AT92" s="152"/>
    </row>
    <row r="93" spans="1:46" ht="88.2" customHeight="1" x14ac:dyDescent="0.3">
      <c r="A93" s="138"/>
      <c r="B93" s="138"/>
      <c r="C93" s="138"/>
      <c r="D93" s="138"/>
      <c r="E93" s="139"/>
      <c r="F93" s="138"/>
      <c r="G93" s="138"/>
      <c r="H93" s="138"/>
      <c r="I93" s="138"/>
      <c r="J93" s="138"/>
      <c r="K93" s="138"/>
      <c r="L93" s="139"/>
      <c r="M93" s="140"/>
      <c r="N93" s="141"/>
      <c r="O93" s="142"/>
      <c r="P93" s="140"/>
      <c r="Q93" s="141"/>
      <c r="R93" s="76"/>
      <c r="S93" s="140"/>
      <c r="T93" s="54" t="s">
        <v>716</v>
      </c>
      <c r="U93" s="55" t="s">
        <v>259</v>
      </c>
      <c r="V93" s="55"/>
      <c r="W93" s="55" t="s">
        <v>46</v>
      </c>
      <c r="X93" s="55" t="s">
        <v>49</v>
      </c>
      <c r="Y93" s="55" t="str">
        <f t="shared" si="77"/>
        <v>PreventivoManual</v>
      </c>
      <c r="Z93" s="60">
        <f>IFERROR(VLOOKUP(Y93,[8]Tablas!$C$73:$D$78,2,0)," ")</f>
        <v>0.4</v>
      </c>
      <c r="AA93" s="55" t="s">
        <v>51</v>
      </c>
      <c r="AB93" s="55" t="s">
        <v>53</v>
      </c>
      <c r="AC93" s="54"/>
      <c r="AD93" s="62">
        <f>IFERROR(AD92-(AD92*Z93),0)</f>
        <v>0.12</v>
      </c>
      <c r="AE93" s="140"/>
      <c r="AF93" s="141"/>
      <c r="AG93" s="140"/>
      <c r="AH93" s="147"/>
      <c r="AI93" s="56"/>
      <c r="AJ93" s="140"/>
      <c r="AK93" s="140"/>
      <c r="AL93" s="150"/>
      <c r="AM93" s="59" t="s">
        <v>456</v>
      </c>
      <c r="AN93" s="59" t="s">
        <v>457</v>
      </c>
      <c r="AO93" s="79">
        <v>44440</v>
      </c>
      <c r="AP93" s="79">
        <v>44896</v>
      </c>
      <c r="AQ93" s="59" t="s">
        <v>787</v>
      </c>
      <c r="AR93" s="61" t="s">
        <v>186</v>
      </c>
      <c r="AS93" s="150"/>
      <c r="AT93" s="152"/>
    </row>
    <row r="94" spans="1:46" ht="101.4" customHeight="1" x14ac:dyDescent="0.3">
      <c r="A94" s="138"/>
      <c r="B94" s="138"/>
      <c r="C94" s="138"/>
      <c r="D94" s="138"/>
      <c r="E94" s="54">
        <v>42</v>
      </c>
      <c r="F94" s="54" t="s">
        <v>415</v>
      </c>
      <c r="G94" s="54" t="s">
        <v>458</v>
      </c>
      <c r="H94" s="54" t="s">
        <v>459</v>
      </c>
      <c r="I94" s="54" t="s">
        <v>460</v>
      </c>
      <c r="J94" s="54" t="s">
        <v>59</v>
      </c>
      <c r="K94" s="54" t="s">
        <v>6</v>
      </c>
      <c r="L94" s="54">
        <v>1</v>
      </c>
      <c r="M94" s="112" t="str">
        <f>IFERROR(VLOOKUP(K94,[8]Tablas!$A$15:$C$19,3,0)," ")</f>
        <v>Muy Baja</v>
      </c>
      <c r="N94" s="113">
        <f>IFERROR(VLOOKUP(K94,[8]Tablas!$A$15:$B$19,2,0)," ")</f>
        <v>0.2</v>
      </c>
      <c r="O94" s="57" t="s">
        <v>73</v>
      </c>
      <c r="P94" s="112" t="str">
        <f>IFERROR(VLOOKUP(O94,[8]Tablas!$A$23:$C$32,3,0)," ")</f>
        <v>Mayor</v>
      </c>
      <c r="Q94" s="113">
        <f>IFERROR(VLOOKUP(O94,[8]Tablas!$A$23:$B$32,2,0)," ")</f>
        <v>0.8</v>
      </c>
      <c r="R94" s="113" t="str">
        <f>CONCATENATE(M94,P94)</f>
        <v>Muy BajaMayor</v>
      </c>
      <c r="S94" s="112" t="str">
        <f>IFERROR(VLOOKUP(R94,[8]Tablas!$C$34:$D$58,2,0)," ")</f>
        <v>Alto</v>
      </c>
      <c r="T94" s="54" t="s">
        <v>717</v>
      </c>
      <c r="U94" s="54" t="s">
        <v>67</v>
      </c>
      <c r="V94" s="54"/>
      <c r="W94" s="54" t="s">
        <v>47</v>
      </c>
      <c r="X94" s="54" t="s">
        <v>49</v>
      </c>
      <c r="Y94" s="54" t="str">
        <f t="shared" si="77"/>
        <v>DetectivoManual</v>
      </c>
      <c r="Z94" s="37">
        <f>IFERROR(VLOOKUP(Y94,[8]Tablas!$C$73:$D$78,2,0)," ")</f>
        <v>0.3</v>
      </c>
      <c r="AA94" s="54" t="s">
        <v>51</v>
      </c>
      <c r="AB94" s="54" t="s">
        <v>53</v>
      </c>
      <c r="AC94" s="54"/>
      <c r="AD94" s="37">
        <f>IFERROR(N94-(N94*Z94)," ")</f>
        <v>0.14000000000000001</v>
      </c>
      <c r="AE94" s="112" t="str">
        <f>IF(AD94&lt;20%,"Muy Baja",IF(AD94&lt;40%,"Baja",IF(AD94&lt;60%,"Media",IF(AD94&lt;80%,"A l t a",IF(AD94&gt;80%,"Muy Alta")))))</f>
        <v>Muy Baja</v>
      </c>
      <c r="AF94" s="113">
        <f>+AD94</f>
        <v>0.14000000000000001</v>
      </c>
      <c r="AG94" s="112" t="str">
        <f>+P94</f>
        <v>Mayor</v>
      </c>
      <c r="AH94" s="114">
        <f>+Q94</f>
        <v>0.8</v>
      </c>
      <c r="AI94" s="115" t="str">
        <f>CONCATENATE(AE94,AG94)</f>
        <v>Muy BajaMayor</v>
      </c>
      <c r="AJ94" s="112" t="str">
        <f>IFERROR(VLOOKUP(AI94,[8]Tablas!$C$34:$D$58,2,0)," ")</f>
        <v>Alto</v>
      </c>
      <c r="AK94" s="112" t="s">
        <v>69</v>
      </c>
      <c r="AL94" s="59" t="str">
        <f>IFERROR(VLOOKUP(AJ94,[8]Tablas!$A$104:$B$108,2,0)," ")</f>
        <v>Si</v>
      </c>
      <c r="AM94" s="59" t="s">
        <v>461</v>
      </c>
      <c r="AN94" s="59" t="s">
        <v>422</v>
      </c>
      <c r="AO94" s="79">
        <v>44440</v>
      </c>
      <c r="AP94" s="79">
        <v>44896</v>
      </c>
      <c r="AQ94" s="59" t="s">
        <v>787</v>
      </c>
      <c r="AR94" s="59" t="s">
        <v>186</v>
      </c>
      <c r="AS94" s="59" t="s">
        <v>748</v>
      </c>
      <c r="AT94" s="153"/>
    </row>
    <row r="95" spans="1:46" ht="106.2" customHeight="1" x14ac:dyDescent="0.3">
      <c r="A95" s="138"/>
      <c r="B95" s="138" t="s">
        <v>503</v>
      </c>
      <c r="C95" s="138" t="s">
        <v>502</v>
      </c>
      <c r="D95" s="138" t="s">
        <v>847</v>
      </c>
      <c r="E95" s="139">
        <v>43</v>
      </c>
      <c r="F95" s="138" t="s">
        <v>462</v>
      </c>
      <c r="G95" s="138" t="s">
        <v>463</v>
      </c>
      <c r="H95" s="138" t="s">
        <v>464</v>
      </c>
      <c r="I95" s="138" t="s">
        <v>465</v>
      </c>
      <c r="J95" s="138" t="s">
        <v>59</v>
      </c>
      <c r="K95" s="138" t="s">
        <v>12</v>
      </c>
      <c r="L95" s="139">
        <v>12</v>
      </c>
      <c r="M95" s="185" t="str">
        <f>IFERROR(VLOOKUP(K95,[9]Tablas!$A$15:$C$19,3,0)," ")</f>
        <v>Baja</v>
      </c>
      <c r="N95" s="186">
        <f>IFERROR(VLOOKUP(K95,[9]Tablas!$A$15:$B$19,2,0)," ")</f>
        <v>0.4</v>
      </c>
      <c r="O95" s="142" t="s">
        <v>73</v>
      </c>
      <c r="P95" s="185" t="str">
        <f>IFERROR(VLOOKUP(O95,[9]Tablas!$A$23:$C$32,3,0)," ")</f>
        <v>Mayor</v>
      </c>
      <c r="Q95" s="186">
        <f>IFERROR(VLOOKUP(O95,[9]Tablas!$A$23:$B$32,2,0)," ")</f>
        <v>0.8</v>
      </c>
      <c r="R95" s="60" t="str">
        <f>CONCATENATE(M95,P95)</f>
        <v>BajaMayor</v>
      </c>
      <c r="S95" s="185" t="str">
        <f>IFERROR(VLOOKUP(R95,[9]Tablas!$C$34:$D$58,2,0)," ")</f>
        <v>Alto</v>
      </c>
      <c r="T95" s="34" t="s">
        <v>466</v>
      </c>
      <c r="U95" s="55" t="s">
        <v>67</v>
      </c>
      <c r="V95" s="55"/>
      <c r="W95" s="55" t="s">
        <v>47</v>
      </c>
      <c r="X95" s="55" t="s">
        <v>49</v>
      </c>
      <c r="Y95" s="55" t="str">
        <f t="shared" si="77"/>
        <v>DetectivoManual</v>
      </c>
      <c r="Z95" s="37">
        <f>IFERROR(VLOOKUP(Y95,[8]Tablas!$C$73:$D$78,2,0)," ")</f>
        <v>0.3</v>
      </c>
      <c r="AA95" s="55" t="s">
        <v>51</v>
      </c>
      <c r="AB95" s="55" t="s">
        <v>53</v>
      </c>
      <c r="AC95" s="38" t="s">
        <v>467</v>
      </c>
      <c r="AD95" s="39">
        <f>N95-(N95*Z95)</f>
        <v>0.28000000000000003</v>
      </c>
      <c r="AE95" s="185" t="str">
        <f>IF(AD96&lt;20%,"Muy Baja",IF(AD96&lt;40%,"Baja",IF(AD96&lt;60%,"Media",IF(AD96&lt;80%,"A l t a",IF(AD96&gt;80%,"Muy Alta")))))</f>
        <v>Muy Baja</v>
      </c>
      <c r="AF95" s="186">
        <f>+AD95-(AD95*Z96)</f>
        <v>0.16800000000000001</v>
      </c>
      <c r="AG95" s="185" t="str">
        <f>+P95</f>
        <v>Mayor</v>
      </c>
      <c r="AH95" s="187">
        <f>+Q95</f>
        <v>0.8</v>
      </c>
      <c r="AI95" s="85" t="str">
        <f>CONCATENATE(AE95,AG95)</f>
        <v>Muy BajaMayor</v>
      </c>
      <c r="AJ95" s="185" t="str">
        <f>IFERROR(VLOOKUP(AI95,[9]Tablas!$C$34:$D$58,2,0)," ")</f>
        <v>Alto</v>
      </c>
      <c r="AK95" s="185" t="s">
        <v>69</v>
      </c>
      <c r="AL95" s="150" t="str">
        <f>IFERROR(VLOOKUP(AJ95,[9]Tablas!$A$104:$B$108,2,0)," ")</f>
        <v>Si</v>
      </c>
      <c r="AM95" s="177" t="s">
        <v>468</v>
      </c>
      <c r="AN95" s="177" t="s">
        <v>469</v>
      </c>
      <c r="AO95" s="188">
        <v>44926</v>
      </c>
      <c r="AP95" s="183">
        <v>44915</v>
      </c>
      <c r="AQ95" s="177" t="s">
        <v>788</v>
      </c>
      <c r="AR95" s="194" t="s">
        <v>186</v>
      </c>
      <c r="AS95" s="87" t="s">
        <v>834</v>
      </c>
      <c r="AT95" s="83" t="s">
        <v>645</v>
      </c>
    </row>
    <row r="96" spans="1:46" ht="129" customHeight="1" x14ac:dyDescent="0.3">
      <c r="A96" s="138"/>
      <c r="B96" s="138"/>
      <c r="C96" s="138"/>
      <c r="D96" s="138"/>
      <c r="E96" s="139"/>
      <c r="F96" s="138"/>
      <c r="G96" s="138"/>
      <c r="H96" s="139"/>
      <c r="I96" s="139"/>
      <c r="J96" s="139"/>
      <c r="K96" s="139"/>
      <c r="L96" s="139"/>
      <c r="M96" s="185"/>
      <c r="N96" s="186"/>
      <c r="O96" s="180"/>
      <c r="P96" s="185"/>
      <c r="Q96" s="186"/>
      <c r="R96" s="29"/>
      <c r="S96" s="185"/>
      <c r="T96" s="34" t="s">
        <v>470</v>
      </c>
      <c r="U96" s="55" t="s">
        <v>67</v>
      </c>
      <c r="V96" s="55"/>
      <c r="W96" s="55" t="s">
        <v>46</v>
      </c>
      <c r="X96" s="55" t="s">
        <v>49</v>
      </c>
      <c r="Y96" s="55" t="str">
        <f t="shared" si="77"/>
        <v>PreventivoManual</v>
      </c>
      <c r="Z96" s="37">
        <f>IFERROR(VLOOKUP(Y96,[8]Tablas!$C$73:$D$78,2,0)," ")</f>
        <v>0.4</v>
      </c>
      <c r="AA96" s="55" t="s">
        <v>51</v>
      </c>
      <c r="AB96" s="55" t="s">
        <v>53</v>
      </c>
      <c r="AC96" s="38" t="s">
        <v>471</v>
      </c>
      <c r="AD96" s="62">
        <f>+AD95-(AD95*Z96)</f>
        <v>0.16800000000000001</v>
      </c>
      <c r="AE96" s="185"/>
      <c r="AF96" s="186"/>
      <c r="AG96" s="185"/>
      <c r="AH96" s="185"/>
      <c r="AI96" s="63"/>
      <c r="AJ96" s="185"/>
      <c r="AK96" s="185"/>
      <c r="AL96" s="150"/>
      <c r="AM96" s="179"/>
      <c r="AN96" s="179"/>
      <c r="AO96" s="179"/>
      <c r="AP96" s="179"/>
      <c r="AQ96" s="179"/>
      <c r="AR96" s="195"/>
      <c r="AS96" s="83" t="s">
        <v>472</v>
      </c>
      <c r="AT96" s="83" t="s">
        <v>473</v>
      </c>
    </row>
    <row r="97" spans="1:46" ht="45.6" customHeight="1" x14ac:dyDescent="0.3">
      <c r="A97" s="138"/>
      <c r="B97" s="138"/>
      <c r="C97" s="138"/>
      <c r="D97" s="138"/>
      <c r="E97" s="139">
        <v>44</v>
      </c>
      <c r="F97" s="138" t="s">
        <v>462</v>
      </c>
      <c r="G97" s="138" t="s">
        <v>474</v>
      </c>
      <c r="H97" s="138" t="s">
        <v>475</v>
      </c>
      <c r="I97" s="138" t="s">
        <v>476</v>
      </c>
      <c r="J97" s="138" t="s">
        <v>59</v>
      </c>
      <c r="K97" s="138" t="s">
        <v>12</v>
      </c>
      <c r="L97" s="139">
        <v>12</v>
      </c>
      <c r="M97" s="185" t="str">
        <f>IFERROR(VLOOKUP(K97,[9]Tablas!$A$15:$C$19,3,0)," ")</f>
        <v>Baja</v>
      </c>
      <c r="N97" s="186">
        <f>IFERROR(VLOOKUP(K97,[9]Tablas!$A$15:$B$19,2,0)," ")</f>
        <v>0.4</v>
      </c>
      <c r="O97" s="142" t="s">
        <v>73</v>
      </c>
      <c r="P97" s="185" t="str">
        <f>IFERROR(VLOOKUP(O97,[9]Tablas!$A$23:$C$32,3,0)," ")</f>
        <v>Mayor</v>
      </c>
      <c r="Q97" s="186">
        <f>IFERROR(VLOOKUP(O97,[9]Tablas!$A$23:$B$32,2,0)," ")</f>
        <v>0.8</v>
      </c>
      <c r="R97" s="60" t="str">
        <f>CONCATENATE(M97,P97)</f>
        <v>BajaMayor</v>
      </c>
      <c r="S97" s="185" t="str">
        <f>IFERROR(VLOOKUP(R97,[9]Tablas!$C$34:$D$58,2,0)," ")</f>
        <v>Alto</v>
      </c>
      <c r="T97" s="190" t="s">
        <v>466</v>
      </c>
      <c r="U97" s="139" t="s">
        <v>67</v>
      </c>
      <c r="V97" s="139"/>
      <c r="W97" s="139" t="s">
        <v>47</v>
      </c>
      <c r="X97" s="139" t="s">
        <v>49</v>
      </c>
      <c r="Y97" s="55" t="str">
        <f t="shared" si="77"/>
        <v>DetectivoManual</v>
      </c>
      <c r="Z97" s="192">
        <v>0.3</v>
      </c>
      <c r="AA97" s="139" t="s">
        <v>51</v>
      </c>
      <c r="AB97" s="139" t="s">
        <v>53</v>
      </c>
      <c r="AC97" s="193" t="s">
        <v>467</v>
      </c>
      <c r="AD97" s="172">
        <f>IFERROR(N97-(N97*Z97)," ")</f>
        <v>0.28000000000000003</v>
      </c>
      <c r="AE97" s="185" t="str">
        <f>IF(AD98&lt;20%,"Muy Baja",IF(AD98&lt;40%,"Baja",IF(AD98&lt;60%,"Media",IF(AD98&lt;80%,"A l t a",IF(AD98&gt;80%,"Muy Alta")))))</f>
        <v>Muy Baja</v>
      </c>
      <c r="AF97" s="186">
        <f>IFERROR(AD97-(AD97*Z98)," ")</f>
        <v>0.28000000000000003</v>
      </c>
      <c r="AG97" s="185" t="str">
        <f>+P97</f>
        <v>Mayor</v>
      </c>
      <c r="AH97" s="187">
        <f>+Q97</f>
        <v>0.8</v>
      </c>
      <c r="AI97" s="85" t="str">
        <f>CONCATENATE(AE97,AG97)</f>
        <v>Muy BajaMayor</v>
      </c>
      <c r="AJ97" s="185" t="str">
        <f>IFERROR(VLOOKUP(AI97,[9]Tablas!$C$34:$D$58,2,0)," ")</f>
        <v>Alto</v>
      </c>
      <c r="AK97" s="185" t="s">
        <v>69</v>
      </c>
      <c r="AL97" s="150" t="str">
        <f>IFERROR(VLOOKUP(AJ97,[9]Tablas!$A$104:$B$108,2,0)," ")</f>
        <v>Si</v>
      </c>
      <c r="AM97" s="177" t="s">
        <v>477</v>
      </c>
      <c r="AN97" s="177" t="s">
        <v>478</v>
      </c>
      <c r="AO97" s="177" t="s">
        <v>479</v>
      </c>
      <c r="AP97" s="183">
        <v>44915</v>
      </c>
      <c r="AQ97" s="177" t="s">
        <v>789</v>
      </c>
      <c r="AR97" s="177" t="s">
        <v>237</v>
      </c>
      <c r="AS97" s="189" t="s">
        <v>835</v>
      </c>
      <c r="AT97" s="177" t="s">
        <v>480</v>
      </c>
    </row>
    <row r="98" spans="1:46" ht="76.8" customHeight="1" x14ac:dyDescent="0.3">
      <c r="A98" s="138"/>
      <c r="B98" s="138"/>
      <c r="C98" s="138"/>
      <c r="D98" s="138"/>
      <c r="E98" s="139"/>
      <c r="F98" s="138"/>
      <c r="G98" s="138"/>
      <c r="H98" s="138"/>
      <c r="I98" s="139"/>
      <c r="J98" s="139"/>
      <c r="K98" s="139"/>
      <c r="L98" s="139"/>
      <c r="M98" s="185"/>
      <c r="N98" s="186"/>
      <c r="O98" s="180"/>
      <c r="P98" s="185"/>
      <c r="Q98" s="186"/>
      <c r="R98" s="29"/>
      <c r="S98" s="185"/>
      <c r="T98" s="191"/>
      <c r="U98" s="139"/>
      <c r="V98" s="139"/>
      <c r="W98" s="139"/>
      <c r="X98" s="139"/>
      <c r="Y98" s="55"/>
      <c r="Z98" s="192"/>
      <c r="AA98" s="139"/>
      <c r="AB98" s="139"/>
      <c r="AC98" s="193"/>
      <c r="AD98" s="172"/>
      <c r="AE98" s="185"/>
      <c r="AF98" s="186"/>
      <c r="AG98" s="185"/>
      <c r="AH98" s="185"/>
      <c r="AI98" s="63"/>
      <c r="AJ98" s="185"/>
      <c r="AK98" s="185"/>
      <c r="AL98" s="150"/>
      <c r="AM98" s="179"/>
      <c r="AN98" s="179"/>
      <c r="AO98" s="179"/>
      <c r="AP98" s="179"/>
      <c r="AQ98" s="179"/>
      <c r="AR98" s="179"/>
      <c r="AS98" s="179"/>
      <c r="AT98" s="179"/>
    </row>
    <row r="99" spans="1:46" ht="123.6" customHeight="1" x14ac:dyDescent="0.3">
      <c r="A99" s="138"/>
      <c r="B99" s="138"/>
      <c r="C99" s="138"/>
      <c r="D99" s="138"/>
      <c r="E99" s="139">
        <v>45</v>
      </c>
      <c r="F99" s="138" t="s">
        <v>57</v>
      </c>
      <c r="G99" s="138" t="s">
        <v>481</v>
      </c>
      <c r="H99" s="138" t="s">
        <v>482</v>
      </c>
      <c r="I99" s="138" t="s">
        <v>483</v>
      </c>
      <c r="J99" s="138" t="s">
        <v>65</v>
      </c>
      <c r="K99" s="138" t="s">
        <v>12</v>
      </c>
      <c r="L99" s="139">
        <v>12</v>
      </c>
      <c r="M99" s="185" t="str">
        <f>IFERROR(VLOOKUP(K99,[9]Tablas!$A$15:$C$19,3,0)," ")</f>
        <v>Baja</v>
      </c>
      <c r="N99" s="186">
        <f>IFERROR(VLOOKUP(K99,[9]Tablas!$A$15:$B$19,2,0)," ")</f>
        <v>0.4</v>
      </c>
      <c r="O99" s="142" t="s">
        <v>180</v>
      </c>
      <c r="P99" s="185" t="str">
        <f>IFERROR(VLOOKUP(O99,[9]Tablas!$A$23:$C$32,3,0)," ")</f>
        <v>Mayor</v>
      </c>
      <c r="Q99" s="186">
        <f>IFERROR(VLOOKUP(O99,[9]Tablas!$A$23:$B$32,2,0)," ")</f>
        <v>0.8</v>
      </c>
      <c r="R99" s="60" t="str">
        <f>CONCATENATE(M99,P99)</f>
        <v>BajaMayor</v>
      </c>
      <c r="S99" s="185" t="str">
        <f>IFERROR(VLOOKUP(R99,[9]Tablas!$C$34:$D$58,2,0)," ")</f>
        <v>Alto</v>
      </c>
      <c r="T99" s="34" t="s">
        <v>484</v>
      </c>
      <c r="U99" s="55" t="s">
        <v>67</v>
      </c>
      <c r="V99" s="55"/>
      <c r="W99" s="55" t="s">
        <v>46</v>
      </c>
      <c r="X99" s="55" t="s">
        <v>49</v>
      </c>
      <c r="Y99" s="55" t="str">
        <f t="shared" ref="Y99:Y109" si="79">CONCATENATE(W99,X99)</f>
        <v>PreventivoManual</v>
      </c>
      <c r="Z99" s="37">
        <f>IFERROR(VLOOKUP(Y99,[8]Tablas!$C$73:$D$78,2,0)," ")</f>
        <v>0.4</v>
      </c>
      <c r="AA99" s="55" t="s">
        <v>51</v>
      </c>
      <c r="AB99" s="55" t="s">
        <v>53</v>
      </c>
      <c r="AC99" s="38" t="s">
        <v>485</v>
      </c>
      <c r="AD99" s="60">
        <f>IFERROR(N99-(N99*Z99)," ")</f>
        <v>0.24</v>
      </c>
      <c r="AE99" s="185" t="str">
        <f>IF(AD100&lt;20%,"Muy Baja",IF(AD100&lt;40%,"Baja",IF(AD100&lt;60%,"Media",IF(AD100&lt;80%,"A l t a",IF(AD100&gt;80%,"Muy Alta")))))</f>
        <v>Muy Baja</v>
      </c>
      <c r="AF99" s="186">
        <f>IFERROR(AD99-(AD99*Z100)," ")</f>
        <v>0.14399999999999999</v>
      </c>
      <c r="AG99" s="185" t="str">
        <f>+P99</f>
        <v>Mayor</v>
      </c>
      <c r="AH99" s="187">
        <f>+Q99</f>
        <v>0.8</v>
      </c>
      <c r="AI99" s="85" t="str">
        <f>CONCATENATE(AE99,AG99)</f>
        <v>Muy BajaMayor</v>
      </c>
      <c r="AJ99" s="185" t="str">
        <f>IFERROR(VLOOKUP(AI99,[9]Tablas!$C$34:$D$58,2,0)," ")</f>
        <v>Alto</v>
      </c>
      <c r="AK99" s="185" t="s">
        <v>69</v>
      </c>
      <c r="AL99" s="150" t="str">
        <f>IFERROR(VLOOKUP(AJ99,[9]Tablas!$A$104:$B$108,2,0)," ")</f>
        <v>Si</v>
      </c>
      <c r="AM99" s="177" t="s">
        <v>486</v>
      </c>
      <c r="AN99" s="177" t="s">
        <v>487</v>
      </c>
      <c r="AO99" s="188">
        <v>44926</v>
      </c>
      <c r="AP99" s="183">
        <v>44915</v>
      </c>
      <c r="AQ99" s="189" t="s">
        <v>836</v>
      </c>
      <c r="AR99" s="175" t="s">
        <v>186</v>
      </c>
      <c r="AS99" s="87" t="s">
        <v>837</v>
      </c>
      <c r="AT99" s="83" t="s">
        <v>749</v>
      </c>
    </row>
    <row r="100" spans="1:46" ht="108.6" customHeight="1" x14ac:dyDescent="0.3">
      <c r="A100" s="138"/>
      <c r="B100" s="138"/>
      <c r="C100" s="138"/>
      <c r="D100" s="138"/>
      <c r="E100" s="139"/>
      <c r="F100" s="138"/>
      <c r="G100" s="138"/>
      <c r="H100" s="138"/>
      <c r="I100" s="138"/>
      <c r="J100" s="138"/>
      <c r="K100" s="138"/>
      <c r="L100" s="139"/>
      <c r="M100" s="185"/>
      <c r="N100" s="186"/>
      <c r="O100" s="142"/>
      <c r="P100" s="185"/>
      <c r="Q100" s="186"/>
      <c r="R100" s="29"/>
      <c r="S100" s="185"/>
      <c r="T100" s="34" t="s">
        <v>488</v>
      </c>
      <c r="U100" s="55" t="s">
        <v>67</v>
      </c>
      <c r="V100" s="55"/>
      <c r="W100" s="55" t="s">
        <v>46</v>
      </c>
      <c r="X100" s="55" t="s">
        <v>49</v>
      </c>
      <c r="Y100" s="55" t="str">
        <f t="shared" si="79"/>
        <v>PreventivoManual</v>
      </c>
      <c r="Z100" s="37">
        <f>IFERROR(VLOOKUP(Y100,[8]Tablas!$C$73:$D$78,2,0)," ")</f>
        <v>0.4</v>
      </c>
      <c r="AA100" s="55" t="s">
        <v>51</v>
      </c>
      <c r="AB100" s="55" t="s">
        <v>54</v>
      </c>
      <c r="AC100" s="38" t="s">
        <v>489</v>
      </c>
      <c r="AD100" s="62">
        <f>IFERROR(AD99-(AD99*Z100),0)</f>
        <v>0.14399999999999999</v>
      </c>
      <c r="AE100" s="185"/>
      <c r="AF100" s="186"/>
      <c r="AG100" s="185"/>
      <c r="AH100" s="185"/>
      <c r="AI100" s="63"/>
      <c r="AJ100" s="185"/>
      <c r="AK100" s="185"/>
      <c r="AL100" s="150"/>
      <c r="AM100" s="179"/>
      <c r="AN100" s="179"/>
      <c r="AO100" s="179"/>
      <c r="AP100" s="179"/>
      <c r="AQ100" s="179"/>
      <c r="AR100" s="179"/>
      <c r="AS100" s="83" t="s">
        <v>750</v>
      </c>
      <c r="AT100" s="83" t="s">
        <v>751</v>
      </c>
    </row>
    <row r="101" spans="1:46" ht="97.8" customHeight="1" x14ac:dyDescent="0.3">
      <c r="A101" s="138"/>
      <c r="B101" s="138"/>
      <c r="C101" s="138"/>
      <c r="D101" s="138"/>
      <c r="E101" s="139">
        <v>46</v>
      </c>
      <c r="F101" s="138" t="s">
        <v>490</v>
      </c>
      <c r="G101" s="138" t="s">
        <v>491</v>
      </c>
      <c r="H101" s="138" t="s">
        <v>492</v>
      </c>
      <c r="I101" s="138" t="s">
        <v>493</v>
      </c>
      <c r="J101" s="138" t="s">
        <v>59</v>
      </c>
      <c r="K101" s="138" t="s">
        <v>6</v>
      </c>
      <c r="L101" s="139">
        <v>1</v>
      </c>
      <c r="M101" s="185" t="str">
        <f>IFERROR(VLOOKUP(K101,[9]Tablas!$A$15:$C$19,3,0)," ")</f>
        <v>Muy Baja</v>
      </c>
      <c r="N101" s="186">
        <f>IFERROR(VLOOKUP(K101,[9]Tablas!$A$15:$B$19,2,0)," ")</f>
        <v>0.2</v>
      </c>
      <c r="O101" s="142" t="s">
        <v>27</v>
      </c>
      <c r="P101" s="185" t="str">
        <f>IFERROR(VLOOKUP(O101,[9]Tablas!$A$23:$C$32,3,0)," ")</f>
        <v>Catastrófico</v>
      </c>
      <c r="Q101" s="186">
        <f>IFERROR(VLOOKUP(O101,[9]Tablas!$A$23:$B$32,2,0)," ")</f>
        <v>1</v>
      </c>
      <c r="R101" s="60" t="str">
        <f>CONCATENATE(M101,P101)</f>
        <v>Muy BajaCatastrófico</v>
      </c>
      <c r="S101" s="185" t="str">
        <f>IFERROR(VLOOKUP(R101,[9]Tablas!$C$34:$D$58,2,0)," ")</f>
        <v>Extremo</v>
      </c>
      <c r="T101" s="34" t="s">
        <v>494</v>
      </c>
      <c r="U101" s="55" t="s">
        <v>67</v>
      </c>
      <c r="V101" s="55"/>
      <c r="W101" s="55" t="s">
        <v>47</v>
      </c>
      <c r="X101" s="55" t="s">
        <v>49</v>
      </c>
      <c r="Y101" s="55" t="str">
        <f t="shared" si="79"/>
        <v>DetectivoManual</v>
      </c>
      <c r="Z101" s="37">
        <f>IFERROR(VLOOKUP(Y101,[8]Tablas!$C$73:$D$78,2,0)," ")</f>
        <v>0.3</v>
      </c>
      <c r="AA101" s="55" t="s">
        <v>52</v>
      </c>
      <c r="AB101" s="55" t="s">
        <v>53</v>
      </c>
      <c r="AC101" s="54" t="s">
        <v>495</v>
      </c>
      <c r="AD101" s="60">
        <f>IFERROR(N101-(N101*Z101)," ")</f>
        <v>0.14000000000000001</v>
      </c>
      <c r="AE101" s="185" t="str">
        <f>IF(AD102&lt;20%,"Muy Baja",IF(AD102&lt;40%,"Baja",IF(AD102&lt;60%,"Media",IF(AD102&lt;80%,"A l t a",IF(AD102&gt;80%,"Muy Alta")))))</f>
        <v>Muy Baja</v>
      </c>
      <c r="AF101" s="186">
        <f>IFERROR(AD101-(AD101*Z102)," ")</f>
        <v>9.8000000000000004E-2</v>
      </c>
      <c r="AG101" s="185" t="str">
        <f>+P101</f>
        <v>Catastrófico</v>
      </c>
      <c r="AH101" s="187">
        <f>+Q101</f>
        <v>1</v>
      </c>
      <c r="AI101" s="85" t="str">
        <f>CONCATENATE(AE101,AG101)</f>
        <v>Muy BajaCatastrófico</v>
      </c>
      <c r="AJ101" s="185" t="str">
        <f>IFERROR(VLOOKUP(AI101,[9]Tablas!$C$34:$D$58,2,0)," ")</f>
        <v>Extremo</v>
      </c>
      <c r="AK101" s="185" t="s">
        <v>69</v>
      </c>
      <c r="AL101" s="150" t="str">
        <f>IFERROR(VLOOKUP(AJ101,[9]Tablas!$A$104:$B$108,2,0)," ")</f>
        <v>Si</v>
      </c>
      <c r="AM101" s="83" t="s">
        <v>496</v>
      </c>
      <c r="AN101" s="177" t="s">
        <v>497</v>
      </c>
      <c r="AO101" s="188">
        <v>44926</v>
      </c>
      <c r="AP101" s="183">
        <v>44915</v>
      </c>
      <c r="AQ101" s="83" t="s">
        <v>498</v>
      </c>
      <c r="AR101" s="84" t="s">
        <v>186</v>
      </c>
      <c r="AS101" s="83" t="s">
        <v>499</v>
      </c>
      <c r="AT101" s="83" t="s">
        <v>752</v>
      </c>
    </row>
    <row r="102" spans="1:46" ht="208.8" customHeight="1" x14ac:dyDescent="0.3">
      <c r="A102" s="138"/>
      <c r="B102" s="138"/>
      <c r="C102" s="138"/>
      <c r="D102" s="138"/>
      <c r="E102" s="139"/>
      <c r="F102" s="138"/>
      <c r="G102" s="138"/>
      <c r="H102" s="138"/>
      <c r="I102" s="138"/>
      <c r="J102" s="138"/>
      <c r="K102" s="138"/>
      <c r="L102" s="139"/>
      <c r="M102" s="185"/>
      <c r="N102" s="186"/>
      <c r="O102" s="142"/>
      <c r="P102" s="185"/>
      <c r="Q102" s="186"/>
      <c r="R102" s="29"/>
      <c r="S102" s="185"/>
      <c r="T102" s="34" t="s">
        <v>500</v>
      </c>
      <c r="U102" s="55" t="s">
        <v>67</v>
      </c>
      <c r="V102" s="55"/>
      <c r="W102" s="55" t="s">
        <v>47</v>
      </c>
      <c r="X102" s="55" t="s">
        <v>49</v>
      </c>
      <c r="Y102" s="55" t="str">
        <f t="shared" si="79"/>
        <v>DetectivoManual</v>
      </c>
      <c r="Z102" s="37">
        <f>IFERROR(VLOOKUP(Y102,[8]Tablas!$C$73:$D$78,2,0)," ")</f>
        <v>0.3</v>
      </c>
      <c r="AA102" s="55" t="s">
        <v>52</v>
      </c>
      <c r="AB102" s="55" t="s">
        <v>54</v>
      </c>
      <c r="AC102" s="54" t="s">
        <v>501</v>
      </c>
      <c r="AD102" s="62">
        <f>IFERROR(AD101-(AD101*Z102),0)</f>
        <v>9.8000000000000004E-2</v>
      </c>
      <c r="AE102" s="185"/>
      <c r="AF102" s="186"/>
      <c r="AG102" s="185"/>
      <c r="AH102" s="185"/>
      <c r="AI102" s="63"/>
      <c r="AJ102" s="185"/>
      <c r="AK102" s="185"/>
      <c r="AL102" s="150"/>
      <c r="AM102" s="116" t="s">
        <v>790</v>
      </c>
      <c r="AN102" s="179"/>
      <c r="AO102" s="179"/>
      <c r="AP102" s="179"/>
      <c r="AQ102" s="87" t="s">
        <v>838</v>
      </c>
      <c r="AR102" s="84" t="s">
        <v>186</v>
      </c>
      <c r="AS102" s="83" t="s">
        <v>753</v>
      </c>
      <c r="AT102" s="83" t="s">
        <v>754</v>
      </c>
    </row>
    <row r="103" spans="1:46" ht="114" customHeight="1" x14ac:dyDescent="0.3">
      <c r="A103" s="138"/>
      <c r="B103" s="138"/>
      <c r="C103" s="138" t="s">
        <v>522</v>
      </c>
      <c r="D103" s="138" t="s">
        <v>521</v>
      </c>
      <c r="E103" s="139">
        <v>47</v>
      </c>
      <c r="F103" s="184" t="s">
        <v>504</v>
      </c>
      <c r="G103" s="184" t="s">
        <v>505</v>
      </c>
      <c r="H103" s="138" t="s">
        <v>506</v>
      </c>
      <c r="I103" s="138" t="s">
        <v>507</v>
      </c>
      <c r="J103" s="138" t="s">
        <v>59</v>
      </c>
      <c r="K103" s="138" t="s">
        <v>14</v>
      </c>
      <c r="L103" s="139">
        <v>750</v>
      </c>
      <c r="M103" s="140" t="str">
        <f>IFERROR(VLOOKUP(K103,[10]Tablas!$A$15:$C$19,3,0)," ")</f>
        <v>A l t a</v>
      </c>
      <c r="N103" s="141">
        <f>IFERROR(VLOOKUP(K103,[10]Tablas!$A$15:$B$19,2,0)," ")</f>
        <v>0.8</v>
      </c>
      <c r="O103" s="142" t="s">
        <v>73</v>
      </c>
      <c r="P103" s="140" t="str">
        <f>IFERROR(VLOOKUP(O103,[10]Tablas!$A$23:$C$32,3,0)," ")</f>
        <v>Mayor</v>
      </c>
      <c r="Q103" s="141">
        <f>IFERROR(VLOOKUP(O103,[10]Tablas!$A$23:$B$32,2,0)," ")</f>
        <v>0.8</v>
      </c>
      <c r="R103" s="75" t="str">
        <f>CONCATENATE(M103,P103)</f>
        <v>A l t aMayor</v>
      </c>
      <c r="S103" s="140" t="str">
        <f>IFERROR(VLOOKUP(R103,[10]Tablas!$C$34:$D$58,2,0)," ")</f>
        <v>Alto</v>
      </c>
      <c r="T103" s="54" t="s">
        <v>508</v>
      </c>
      <c r="U103" s="55" t="s">
        <v>67</v>
      </c>
      <c r="V103" s="55"/>
      <c r="W103" s="55" t="s">
        <v>46</v>
      </c>
      <c r="X103" s="55" t="s">
        <v>50</v>
      </c>
      <c r="Y103" s="55" t="str">
        <f t="shared" si="79"/>
        <v>PreventivoAutomático</v>
      </c>
      <c r="Z103" s="37">
        <f>IFERROR(VLOOKUP(Y103,[8]Tablas!$C$73:$D$78,2,0)," ")</f>
        <v>0.5</v>
      </c>
      <c r="AA103" s="55" t="s">
        <v>52</v>
      </c>
      <c r="AB103" s="55" t="s">
        <v>53</v>
      </c>
      <c r="AC103" s="54" t="s">
        <v>509</v>
      </c>
      <c r="AD103" s="60">
        <f>N103-(N103*Z103)</f>
        <v>0.4</v>
      </c>
      <c r="AE103" s="140" t="str">
        <f>IF(AD104&lt;20%,"Muy Baja",IF(AD104&lt;40%,"Baja",IF(AD104&lt;60%,"Media",IF(AD104&lt;80%,"A l t a",IF(AD104&gt;80%,"Muy Alta")))))</f>
        <v>Baja</v>
      </c>
      <c r="AF103" s="147">
        <f>+AD103-(AD103*Z104)</f>
        <v>0.24</v>
      </c>
      <c r="AG103" s="140" t="str">
        <f>+P103</f>
        <v>Mayor</v>
      </c>
      <c r="AH103" s="147">
        <f>+Q103</f>
        <v>0.8</v>
      </c>
      <c r="AI103" s="58" t="str">
        <f>CONCATENATE(AE103,AG103)</f>
        <v>BajaMayor</v>
      </c>
      <c r="AJ103" s="140" t="str">
        <f>IFERROR(VLOOKUP(AI103,[10]Tablas!$C$34:$D$58,2,0)," ")</f>
        <v>Alto</v>
      </c>
      <c r="AK103" s="140" t="s">
        <v>69</v>
      </c>
      <c r="AL103" s="150" t="str">
        <f>VLOOKUP(AJ103,[10]Tablas!$A$104:$B$108,2,0)</f>
        <v>Si</v>
      </c>
      <c r="AM103" s="177" t="s">
        <v>510</v>
      </c>
      <c r="AN103" s="175" t="s">
        <v>511</v>
      </c>
      <c r="AO103" s="177" t="s">
        <v>512</v>
      </c>
      <c r="AP103" s="223">
        <v>44915</v>
      </c>
      <c r="AQ103" s="221" t="s">
        <v>588</v>
      </c>
      <c r="AR103" s="230" t="s">
        <v>199</v>
      </c>
      <c r="AS103" s="90" t="s">
        <v>589</v>
      </c>
      <c r="AT103" s="151" t="s">
        <v>592</v>
      </c>
    </row>
    <row r="104" spans="1:46" ht="114" customHeight="1" x14ac:dyDescent="0.3">
      <c r="A104" s="138"/>
      <c r="B104" s="138"/>
      <c r="C104" s="138"/>
      <c r="D104" s="138"/>
      <c r="E104" s="139"/>
      <c r="F104" s="184"/>
      <c r="G104" s="184"/>
      <c r="H104" s="138"/>
      <c r="I104" s="138"/>
      <c r="J104" s="138"/>
      <c r="K104" s="138"/>
      <c r="L104" s="139"/>
      <c r="M104" s="140"/>
      <c r="N104" s="141"/>
      <c r="O104" s="142"/>
      <c r="P104" s="140"/>
      <c r="Q104" s="141"/>
      <c r="R104" s="76"/>
      <c r="S104" s="140"/>
      <c r="T104" s="54" t="s">
        <v>513</v>
      </c>
      <c r="U104" s="55" t="s">
        <v>67</v>
      </c>
      <c r="V104" s="55"/>
      <c r="W104" s="55" t="s">
        <v>46</v>
      </c>
      <c r="X104" s="55" t="s">
        <v>49</v>
      </c>
      <c r="Y104" s="55" t="str">
        <f t="shared" si="79"/>
        <v>PreventivoManual</v>
      </c>
      <c r="Z104" s="37">
        <f>IFERROR(VLOOKUP(Y104,[8]Tablas!$C$73:$D$78,2,0)," ")</f>
        <v>0.4</v>
      </c>
      <c r="AA104" s="55" t="s">
        <v>51</v>
      </c>
      <c r="AB104" s="55" t="s">
        <v>53</v>
      </c>
      <c r="AC104" s="54" t="s">
        <v>514</v>
      </c>
      <c r="AD104" s="62">
        <f>+AD103-(AD103*Z104)</f>
        <v>0.24</v>
      </c>
      <c r="AE104" s="140"/>
      <c r="AF104" s="140"/>
      <c r="AG104" s="140"/>
      <c r="AH104" s="140"/>
      <c r="AI104" s="56"/>
      <c r="AJ104" s="140"/>
      <c r="AK104" s="140"/>
      <c r="AL104" s="150"/>
      <c r="AM104" s="179"/>
      <c r="AN104" s="179"/>
      <c r="AO104" s="179"/>
      <c r="AP104" s="224"/>
      <c r="AQ104" s="222"/>
      <c r="AR104" s="179"/>
      <c r="AS104" s="90" t="s">
        <v>515</v>
      </c>
      <c r="AT104" s="153"/>
    </row>
    <row r="105" spans="1:46" ht="75" customHeight="1" x14ac:dyDescent="0.3">
      <c r="A105" s="138"/>
      <c r="B105" s="138"/>
      <c r="C105" s="138"/>
      <c r="D105" s="138"/>
      <c r="E105" s="139">
        <v>48</v>
      </c>
      <c r="F105" s="184" t="s">
        <v>504</v>
      </c>
      <c r="G105" s="138" t="s">
        <v>504</v>
      </c>
      <c r="H105" s="138" t="s">
        <v>516</v>
      </c>
      <c r="I105" s="138" t="s">
        <v>517</v>
      </c>
      <c r="J105" s="138" t="s">
        <v>59</v>
      </c>
      <c r="K105" s="138" t="s">
        <v>13</v>
      </c>
      <c r="L105" s="139">
        <v>250</v>
      </c>
      <c r="M105" s="140" t="str">
        <f>IFERROR(VLOOKUP(K105,[10]Tablas!$A$15:$C$19,3,0)," ")</f>
        <v>Media</v>
      </c>
      <c r="N105" s="141">
        <f>IFERROR(VLOOKUP(K105,[10]Tablas!$A$15:$B$19,2,0)," ")</f>
        <v>0.6</v>
      </c>
      <c r="O105" s="142" t="s">
        <v>73</v>
      </c>
      <c r="P105" s="140" t="str">
        <f>IFERROR(VLOOKUP(O105,[10]Tablas!$A$23:$C$32,3,0)," ")</f>
        <v>Mayor</v>
      </c>
      <c r="Q105" s="141">
        <f>IFERROR(VLOOKUP(O105,[10]Tablas!$A$23:$B$32,2,0)," ")</f>
        <v>0.8</v>
      </c>
      <c r="R105" s="75" t="str">
        <f>CONCATENATE(M105,P105)</f>
        <v>MediaMayor</v>
      </c>
      <c r="S105" s="140" t="str">
        <f>IFERROR(VLOOKUP(R105,[10]Tablas!$C$34:$D$58,2,0)," ")</f>
        <v>Alto</v>
      </c>
      <c r="T105" s="138" t="s">
        <v>518</v>
      </c>
      <c r="U105" s="139" t="s">
        <v>259</v>
      </c>
      <c r="V105" s="139"/>
      <c r="W105" s="139" t="s">
        <v>46</v>
      </c>
      <c r="X105" s="139" t="s">
        <v>49</v>
      </c>
      <c r="Y105" s="55" t="str">
        <f t="shared" si="79"/>
        <v>PreventivoManual</v>
      </c>
      <c r="Z105" s="172">
        <v>0.3</v>
      </c>
      <c r="AA105" s="139" t="s">
        <v>52</v>
      </c>
      <c r="AB105" s="139" t="s">
        <v>53</v>
      </c>
      <c r="AC105" s="138" t="s">
        <v>519</v>
      </c>
      <c r="AD105" s="172">
        <f>IFERROR(N105-(N105*Z105)," ")</f>
        <v>0.42</v>
      </c>
      <c r="AE105" s="140" t="str">
        <f>IF(AD106&lt;20%,"Muy Baja",IF(AD106&lt;40%,"Baja",IF(AD106&lt;60%,"Media",IF(AD106&lt;80%,"A l t a",IF(AD106&gt;80%,"Muy Alta")))))</f>
        <v>Muy Baja</v>
      </c>
      <c r="AF105" s="147">
        <f>IFERROR(AD105-(AD105*Z106)," ")</f>
        <v>0.42</v>
      </c>
      <c r="AG105" s="140" t="str">
        <f>+P105</f>
        <v>Mayor</v>
      </c>
      <c r="AH105" s="147">
        <f>+Q105</f>
        <v>0.8</v>
      </c>
      <c r="AI105" s="58" t="str">
        <f>CONCATENATE(AE105,AG105)</f>
        <v>Muy BajaMayor</v>
      </c>
      <c r="AJ105" s="140" t="str">
        <f>IFERROR(VLOOKUP(AI105,[10]Tablas!$C$34:$D$58,2,0)," ")</f>
        <v>Alto</v>
      </c>
      <c r="AK105" s="140" t="s">
        <v>69</v>
      </c>
      <c r="AL105" s="150" t="str">
        <f>IFERROR(VLOOKUP(AJ105,[10]Tablas!$A$104:$B$108,2,0)," ")</f>
        <v>Si</v>
      </c>
      <c r="AM105" s="177" t="s">
        <v>520</v>
      </c>
      <c r="AN105" s="175" t="s">
        <v>511</v>
      </c>
      <c r="AO105" s="177" t="s">
        <v>512</v>
      </c>
      <c r="AP105" s="183">
        <v>44915</v>
      </c>
      <c r="AQ105" s="177" t="s">
        <v>590</v>
      </c>
      <c r="AR105" s="175" t="s">
        <v>199</v>
      </c>
      <c r="AS105" s="150" t="s">
        <v>591</v>
      </c>
      <c r="AT105" s="151" t="s">
        <v>592</v>
      </c>
    </row>
    <row r="106" spans="1:46" ht="75" customHeight="1" x14ac:dyDescent="0.3">
      <c r="A106" s="138"/>
      <c r="B106" s="138"/>
      <c r="C106" s="138"/>
      <c r="D106" s="138"/>
      <c r="E106" s="139"/>
      <c r="F106" s="184"/>
      <c r="G106" s="138"/>
      <c r="H106" s="138"/>
      <c r="I106" s="138"/>
      <c r="J106" s="138"/>
      <c r="K106" s="138"/>
      <c r="L106" s="139"/>
      <c r="M106" s="140"/>
      <c r="N106" s="141"/>
      <c r="O106" s="142"/>
      <c r="P106" s="140"/>
      <c r="Q106" s="141"/>
      <c r="R106" s="76"/>
      <c r="S106" s="140"/>
      <c r="T106" s="138"/>
      <c r="U106" s="139"/>
      <c r="V106" s="139"/>
      <c r="W106" s="139"/>
      <c r="X106" s="139"/>
      <c r="Y106" s="55" t="str">
        <f t="shared" si="79"/>
        <v/>
      </c>
      <c r="Z106" s="172"/>
      <c r="AA106" s="139"/>
      <c r="AB106" s="139"/>
      <c r="AC106" s="138"/>
      <c r="AD106" s="172"/>
      <c r="AE106" s="140"/>
      <c r="AF106" s="140"/>
      <c r="AG106" s="140"/>
      <c r="AH106" s="140"/>
      <c r="AI106" s="56"/>
      <c r="AJ106" s="140"/>
      <c r="AK106" s="140"/>
      <c r="AL106" s="150"/>
      <c r="AM106" s="179"/>
      <c r="AN106" s="179"/>
      <c r="AO106" s="179"/>
      <c r="AP106" s="179"/>
      <c r="AQ106" s="179"/>
      <c r="AR106" s="179"/>
      <c r="AS106" s="150"/>
      <c r="AT106" s="153"/>
    </row>
    <row r="107" spans="1:46" ht="122.4" customHeight="1" x14ac:dyDescent="0.3">
      <c r="A107" s="138"/>
      <c r="B107" s="138"/>
      <c r="C107" s="138" t="s">
        <v>536</v>
      </c>
      <c r="D107" s="138" t="s">
        <v>537</v>
      </c>
      <c r="E107" s="139">
        <v>49</v>
      </c>
      <c r="F107" s="138" t="s">
        <v>523</v>
      </c>
      <c r="G107" s="138" t="s">
        <v>524</v>
      </c>
      <c r="H107" s="138" t="s">
        <v>525</v>
      </c>
      <c r="I107" s="138" t="s">
        <v>526</v>
      </c>
      <c r="J107" s="138" t="s">
        <v>59</v>
      </c>
      <c r="K107" s="138" t="s">
        <v>14</v>
      </c>
      <c r="L107" s="139">
        <v>260</v>
      </c>
      <c r="M107" s="163" t="str">
        <f>IFERROR(VLOOKUP(K107,[11]Tablas!$A$15:$C$19,3,0)," ")</f>
        <v>A l t a</v>
      </c>
      <c r="N107" s="164">
        <f>IFERROR(VLOOKUP(K107,[11]Tablas!$A$15:$B$19,2,0)," ")</f>
        <v>0.8</v>
      </c>
      <c r="O107" s="142" t="s">
        <v>73</v>
      </c>
      <c r="P107" s="163" t="str">
        <f>IFERROR(VLOOKUP(O107,[11]Tablas!$A$23:$C$32,3,0)," ")</f>
        <v>Mayor</v>
      </c>
      <c r="Q107" s="164">
        <f>IFERROR(VLOOKUP(O107,[11]Tablas!$A$23:$B$32,2,0)," ")</f>
        <v>0.8</v>
      </c>
      <c r="R107" s="41" t="str">
        <f>CONCATENATE(M107,P107)</f>
        <v>A l t aMayor</v>
      </c>
      <c r="S107" s="163" t="str">
        <f>IFERROR(VLOOKUP(R107,[11]Tablas!$C$34:$D$58,2,0)," ")</f>
        <v>Alto</v>
      </c>
      <c r="T107" s="54" t="s">
        <v>527</v>
      </c>
      <c r="U107" s="55" t="s">
        <v>259</v>
      </c>
      <c r="V107" s="55"/>
      <c r="W107" s="55" t="s">
        <v>46</v>
      </c>
      <c r="X107" s="55" t="s">
        <v>50</v>
      </c>
      <c r="Y107" s="55" t="str">
        <f t="shared" si="79"/>
        <v>PreventivoAutomático</v>
      </c>
      <c r="Z107" s="37">
        <f>IFERROR(VLOOKUP(Y107,[8]Tablas!$C$73:$D$78,2,0)," ")</f>
        <v>0.5</v>
      </c>
      <c r="AA107" s="55" t="s">
        <v>52</v>
      </c>
      <c r="AB107" s="55" t="s">
        <v>53</v>
      </c>
      <c r="AC107" s="54" t="s">
        <v>528</v>
      </c>
      <c r="AD107" s="60">
        <f>N107-(N107*Z107)</f>
        <v>0.4</v>
      </c>
      <c r="AE107" s="163" t="str">
        <f>IF(AD108&lt;20%,"Muy Baja",IF(AD108&lt;40%,"Baja",IF(AD108&lt;60%,"Media",IF(AD108&lt;80%,"A l t a",IF(AD108&gt;80%,"Muy Alta")))))</f>
        <v>Baja</v>
      </c>
      <c r="AF107" s="181">
        <f>IFERROR(AD107-(AD107*Z108)," ")</f>
        <v>0.24</v>
      </c>
      <c r="AG107" s="163" t="str">
        <f t="shared" ref="AG107:AH107" si="80">+P107</f>
        <v>Mayor</v>
      </c>
      <c r="AH107" s="164">
        <f t="shared" si="80"/>
        <v>0.8</v>
      </c>
      <c r="AI107" s="45" t="str">
        <f>CONCATENATE(AE107,AG107)</f>
        <v>BajaMayor</v>
      </c>
      <c r="AJ107" s="163" t="str">
        <f>IFERROR(VLOOKUP(AI107,[11]Tablas!$C$34:$D$58,2,0)," ")</f>
        <v>Alto</v>
      </c>
      <c r="AK107" s="178" t="s">
        <v>69</v>
      </c>
      <c r="AL107" s="150" t="str">
        <f>IFERROR(VLOOKUP(AJ107,[11]Tablas!$A$104:$B$108,2,0)," ")</f>
        <v>Si</v>
      </c>
      <c r="AM107" s="83" t="s">
        <v>529</v>
      </c>
      <c r="AN107" s="83" t="s">
        <v>530</v>
      </c>
      <c r="AO107" s="84" t="s">
        <v>531</v>
      </c>
      <c r="AP107" s="84" t="s">
        <v>646</v>
      </c>
      <c r="AQ107" s="83" t="s">
        <v>791</v>
      </c>
      <c r="AR107" s="84" t="s">
        <v>225</v>
      </c>
      <c r="AS107" s="83" t="s">
        <v>532</v>
      </c>
      <c r="AT107" s="83" t="s">
        <v>755</v>
      </c>
    </row>
    <row r="108" spans="1:46" ht="173.4" customHeight="1" x14ac:dyDescent="0.3">
      <c r="A108" s="138"/>
      <c r="B108" s="138"/>
      <c r="C108" s="138"/>
      <c r="D108" s="138"/>
      <c r="E108" s="139"/>
      <c r="F108" s="139"/>
      <c r="G108" s="139"/>
      <c r="H108" s="139"/>
      <c r="I108" s="139"/>
      <c r="J108" s="139"/>
      <c r="K108" s="139"/>
      <c r="L108" s="139"/>
      <c r="M108" s="168"/>
      <c r="N108" s="168"/>
      <c r="O108" s="180"/>
      <c r="P108" s="168"/>
      <c r="Q108" s="168"/>
      <c r="R108" s="65"/>
      <c r="S108" s="168"/>
      <c r="T108" s="54" t="s">
        <v>533</v>
      </c>
      <c r="U108" s="55" t="s">
        <v>259</v>
      </c>
      <c r="V108" s="55"/>
      <c r="W108" s="55" t="s">
        <v>46</v>
      </c>
      <c r="X108" s="55" t="s">
        <v>49</v>
      </c>
      <c r="Y108" s="55" t="str">
        <f t="shared" si="79"/>
        <v>PreventivoManual</v>
      </c>
      <c r="Z108" s="37">
        <f>IFERROR(VLOOKUP(Y108,[8]Tablas!$C$73:$D$78,2,0)," ")</f>
        <v>0.4</v>
      </c>
      <c r="AA108" s="55" t="s">
        <v>52</v>
      </c>
      <c r="AB108" s="55" t="s">
        <v>54</v>
      </c>
      <c r="AC108" s="54" t="s">
        <v>534</v>
      </c>
      <c r="AD108" s="62">
        <f t="shared" ref="AD108" si="81">IFERROR(AD107-(AD107*Z108),0)</f>
        <v>0.24</v>
      </c>
      <c r="AE108" s="168"/>
      <c r="AF108" s="182"/>
      <c r="AG108" s="168"/>
      <c r="AH108" s="168"/>
      <c r="AI108" s="96"/>
      <c r="AJ108" s="168"/>
      <c r="AK108" s="168"/>
      <c r="AL108" s="167"/>
      <c r="AM108" s="83" t="s">
        <v>535</v>
      </c>
      <c r="AN108" s="83" t="s">
        <v>530</v>
      </c>
      <c r="AO108" s="84" t="s">
        <v>531</v>
      </c>
      <c r="AP108" s="84" t="s">
        <v>646</v>
      </c>
      <c r="AQ108" s="83" t="s">
        <v>792</v>
      </c>
      <c r="AR108" s="84" t="s">
        <v>225</v>
      </c>
      <c r="AS108" s="83" t="s">
        <v>756</v>
      </c>
      <c r="AT108" s="83" t="s">
        <v>757</v>
      </c>
    </row>
    <row r="109" spans="1:46" ht="216.6" customHeight="1" x14ac:dyDescent="0.3">
      <c r="A109" s="138"/>
      <c r="B109" s="138"/>
      <c r="C109" s="54" t="s">
        <v>544</v>
      </c>
      <c r="D109" s="54" t="s">
        <v>545</v>
      </c>
      <c r="E109" s="54">
        <v>50</v>
      </c>
      <c r="F109" s="117" t="s">
        <v>208</v>
      </c>
      <c r="G109" s="117" t="s">
        <v>538</v>
      </c>
      <c r="H109" s="54" t="s">
        <v>539</v>
      </c>
      <c r="I109" s="54" t="s">
        <v>540</v>
      </c>
      <c r="J109" s="54" t="s">
        <v>59</v>
      </c>
      <c r="K109" s="54" t="s">
        <v>12</v>
      </c>
      <c r="L109" s="55">
        <v>4</v>
      </c>
      <c r="M109" s="77" t="str">
        <f>IFERROR(VLOOKUP(K109,Tablas!$A$15:$C$19,3,0)," ")</f>
        <v>Baja</v>
      </c>
      <c r="N109" s="75">
        <f>IFERROR(VLOOKUP(K109,Tablas!$A$15:$B$19,2,0)," ")</f>
        <v>0.4</v>
      </c>
      <c r="O109" s="57" t="s">
        <v>26</v>
      </c>
      <c r="P109" s="77" t="str">
        <f>IFERROR(VLOOKUP(O109,Tablas!$A$23:$C$32,3,0)," ")</f>
        <v>Moderado</v>
      </c>
      <c r="Q109" s="75">
        <f>IFERROR(VLOOKUP(O109,Tablas!$A$23:$B$32,2,0)," ")</f>
        <v>0.6</v>
      </c>
      <c r="R109" s="75" t="str">
        <f>CONCATENATE(M109,P109)</f>
        <v>BajaModerado</v>
      </c>
      <c r="S109" s="77" t="str">
        <f>IFERROR(VLOOKUP(R109,Tablas!$C$34:$D$58,2,0)," ")</f>
        <v>Moderado</v>
      </c>
      <c r="T109" s="54" t="s">
        <v>542</v>
      </c>
      <c r="U109" s="55" t="s">
        <v>67</v>
      </c>
      <c r="V109" s="55"/>
      <c r="W109" s="55" t="s">
        <v>46</v>
      </c>
      <c r="X109" s="55" t="s">
        <v>49</v>
      </c>
      <c r="Y109" s="55" t="str">
        <f t="shared" si="79"/>
        <v>PreventivoManual</v>
      </c>
      <c r="Z109" s="60">
        <f>IFERROR(VLOOKUP(Y109,Tablas!$C$73:$D$78,2,0)," ")</f>
        <v>0.4</v>
      </c>
      <c r="AA109" s="55" t="s">
        <v>52</v>
      </c>
      <c r="AB109" s="55" t="s">
        <v>54</v>
      </c>
      <c r="AC109" s="54" t="s">
        <v>541</v>
      </c>
      <c r="AD109" s="60">
        <f>N109-(N109*Z109)</f>
        <v>0.24</v>
      </c>
      <c r="AE109" s="77" t="str">
        <f>IF(AD109&lt;20%,"Muy Baja",IF(AD109&lt;40%,"Baja",IF(AD109&lt;60%,"Media",IF(AD109&lt;80%,"A l t a",IF(AD109&gt;80%,"Muy Alta")))))</f>
        <v>Baja</v>
      </c>
      <c r="AF109" s="78">
        <f>+AD109</f>
        <v>0.24</v>
      </c>
      <c r="AG109" s="77" t="str">
        <f t="shared" ref="AG109:AH110" si="82">+P109</f>
        <v>Moderado</v>
      </c>
      <c r="AH109" s="78">
        <f t="shared" ref="AH109" si="83">+Q109</f>
        <v>0.6</v>
      </c>
      <c r="AI109" s="58" t="str">
        <f>CONCATENATE(AE109,AG109)</f>
        <v>BajaModerado</v>
      </c>
      <c r="AJ109" s="77" t="str">
        <f>IFERROR(VLOOKUP(AI109,Tablas!$C$34:$D$58,2,0)," ")</f>
        <v>Moderado</v>
      </c>
      <c r="AK109" s="77" t="s">
        <v>69</v>
      </c>
      <c r="AL109" s="59" t="str">
        <f>VLOOKUP(AJ109,Tablas!$A$104:$B$108,2,0)</f>
        <v>Si</v>
      </c>
      <c r="AM109" s="59" t="s">
        <v>793</v>
      </c>
      <c r="AN109" s="59" t="s">
        <v>543</v>
      </c>
      <c r="AO109" s="118">
        <v>44926</v>
      </c>
      <c r="AP109" s="118">
        <v>45291</v>
      </c>
      <c r="AQ109" s="59" t="s">
        <v>794</v>
      </c>
      <c r="AR109" s="61" t="s">
        <v>250</v>
      </c>
      <c r="AS109" s="59" t="s">
        <v>758</v>
      </c>
      <c r="AT109" s="59" t="s">
        <v>210</v>
      </c>
    </row>
    <row r="110" spans="1:46" ht="165.6" customHeight="1" x14ac:dyDescent="0.3">
      <c r="A110" s="138" t="s">
        <v>562</v>
      </c>
      <c r="B110" s="138" t="s">
        <v>562</v>
      </c>
      <c r="C110" s="138" t="s">
        <v>563</v>
      </c>
      <c r="D110" s="138" t="s">
        <v>564</v>
      </c>
      <c r="E110" s="139">
        <v>51</v>
      </c>
      <c r="F110" s="138" t="s">
        <v>462</v>
      </c>
      <c r="G110" s="138" t="s">
        <v>546</v>
      </c>
      <c r="H110" s="138" t="s">
        <v>547</v>
      </c>
      <c r="I110" s="138" t="s">
        <v>548</v>
      </c>
      <c r="J110" s="138" t="s">
        <v>59</v>
      </c>
      <c r="K110" s="138" t="s">
        <v>13</v>
      </c>
      <c r="L110" s="138">
        <v>24</v>
      </c>
      <c r="M110" s="163" t="str">
        <f>IFERROR(VLOOKUP(K110,[12]Tablas!$A$15:$C$19,3,0)," ")</f>
        <v>Media</v>
      </c>
      <c r="N110" s="164">
        <f>IFERROR(VLOOKUP(K110,[12]Tablas!$A$15:$B$19,2,0)," ")</f>
        <v>0.6</v>
      </c>
      <c r="O110" s="142" t="s">
        <v>73</v>
      </c>
      <c r="P110" s="163" t="str">
        <f>IFERROR(VLOOKUP(O110,[12]Tablas!$A$23:$C$32,3,0)," ")</f>
        <v>Mayor</v>
      </c>
      <c r="Q110" s="164">
        <f>IFERROR(VLOOKUP(O110,[12]Tablas!$A$23:$B$32,2,0)," ")</f>
        <v>0.8</v>
      </c>
      <c r="R110" s="41" t="str">
        <f>CONCATENATE(M110,P110)</f>
        <v>MediaMayor</v>
      </c>
      <c r="S110" s="163" t="str">
        <f>IFERROR(VLOOKUP(R110,[12]Tablas!$C$34:$D$58,2,0)," ")</f>
        <v>Alto</v>
      </c>
      <c r="T110" s="54" t="s">
        <v>549</v>
      </c>
      <c r="U110" s="55" t="s">
        <v>259</v>
      </c>
      <c r="V110" s="55"/>
      <c r="W110" s="54" t="s">
        <v>46</v>
      </c>
      <c r="X110" s="54" t="s">
        <v>49</v>
      </c>
      <c r="Y110" s="54" t="s">
        <v>550</v>
      </c>
      <c r="Z110" s="60">
        <f>IFERROR(VLOOKUP(Y110,Tablas!$C$73:$D$78,2,0)," ")</f>
        <v>0.4</v>
      </c>
      <c r="AA110" s="54" t="s">
        <v>51</v>
      </c>
      <c r="AB110" s="54" t="s">
        <v>53</v>
      </c>
      <c r="AC110" s="38" t="s">
        <v>467</v>
      </c>
      <c r="AD110" s="62">
        <f t="shared" ref="AD110:AD112" si="84">IFERROR(AD109-(AD109*Z110),0)</f>
        <v>0.14399999999999999</v>
      </c>
      <c r="AE110" s="163" t="str">
        <f>IF(AD111&lt;20%,"Muy Baja",IF(AD111&lt;40%,"Baja",IF(AD111&lt;60%,"Media",IF(AD111&lt;80%,"A l t a",IF(AD111&gt;80%,"Muy Alta")))))</f>
        <v>Muy Baja</v>
      </c>
      <c r="AF110" s="163">
        <f>IFERROR(AD110-(AD110*Z111)," ")</f>
        <v>8.6399999999999991E-2</v>
      </c>
      <c r="AG110" s="163" t="str">
        <f t="shared" si="82"/>
        <v>Mayor</v>
      </c>
      <c r="AH110" s="164">
        <f t="shared" si="82"/>
        <v>0.8</v>
      </c>
      <c r="AI110" s="45" t="str">
        <f>CONCATENATE(AE110,AG110)</f>
        <v>Muy BajaMayor</v>
      </c>
      <c r="AJ110" s="163" t="str">
        <f>IFERROR(VLOOKUP(AI110,[12]Tablas!$C$34:$D$58,2,0)," ")</f>
        <v>Alto</v>
      </c>
      <c r="AK110" s="178" t="s">
        <v>69</v>
      </c>
      <c r="AL110" s="150" t="str">
        <f>IFERROR(VLOOKUP(AJ110,[12]Tablas!$A$104:$B$108,2,0)," ")</f>
        <v>Si</v>
      </c>
      <c r="AM110" s="177" t="s">
        <v>647</v>
      </c>
      <c r="AN110" s="177" t="s">
        <v>551</v>
      </c>
      <c r="AO110" s="177" t="s">
        <v>648</v>
      </c>
      <c r="AP110" s="175" t="s">
        <v>649</v>
      </c>
      <c r="AQ110" s="177" t="s">
        <v>552</v>
      </c>
      <c r="AR110" s="175" t="s">
        <v>225</v>
      </c>
      <c r="AS110" s="83" t="s">
        <v>759</v>
      </c>
      <c r="AT110" s="59" t="s">
        <v>553</v>
      </c>
    </row>
    <row r="111" spans="1:46" ht="126" customHeight="1" x14ac:dyDescent="0.3">
      <c r="A111" s="138"/>
      <c r="B111" s="138"/>
      <c r="C111" s="138"/>
      <c r="D111" s="138"/>
      <c r="E111" s="139"/>
      <c r="F111" s="138"/>
      <c r="G111" s="138"/>
      <c r="H111" s="138"/>
      <c r="I111" s="138"/>
      <c r="J111" s="138"/>
      <c r="K111" s="138"/>
      <c r="L111" s="138"/>
      <c r="M111" s="163"/>
      <c r="N111" s="164"/>
      <c r="O111" s="142"/>
      <c r="P111" s="163"/>
      <c r="Q111" s="164"/>
      <c r="R111" s="65"/>
      <c r="S111" s="163"/>
      <c r="T111" s="54" t="s">
        <v>554</v>
      </c>
      <c r="U111" s="55" t="s">
        <v>259</v>
      </c>
      <c r="V111" s="55"/>
      <c r="W111" s="54" t="s">
        <v>46</v>
      </c>
      <c r="X111" s="54" t="s">
        <v>49</v>
      </c>
      <c r="Y111" s="54" t="s">
        <v>550</v>
      </c>
      <c r="Z111" s="60">
        <f>IFERROR(VLOOKUP(Y111,Tablas!$C$73:$D$78,2,0)," ")</f>
        <v>0.4</v>
      </c>
      <c r="AA111" s="54" t="s">
        <v>51</v>
      </c>
      <c r="AB111" s="54" t="s">
        <v>53</v>
      </c>
      <c r="AC111" s="38" t="s">
        <v>555</v>
      </c>
      <c r="AD111" s="62">
        <f t="shared" si="84"/>
        <v>8.6399999999999991E-2</v>
      </c>
      <c r="AE111" s="163"/>
      <c r="AF111" s="163"/>
      <c r="AG111" s="163"/>
      <c r="AH111" s="164"/>
      <c r="AI111" s="96"/>
      <c r="AJ111" s="163"/>
      <c r="AK111" s="178"/>
      <c r="AL111" s="150"/>
      <c r="AM111" s="176"/>
      <c r="AN111" s="176"/>
      <c r="AO111" s="176"/>
      <c r="AP111" s="176"/>
      <c r="AQ111" s="176"/>
      <c r="AR111" s="176"/>
      <c r="AS111" s="100" t="s">
        <v>650</v>
      </c>
      <c r="AT111" s="59" t="s">
        <v>760</v>
      </c>
    </row>
    <row r="112" spans="1:46" ht="102.6" customHeight="1" x14ac:dyDescent="0.3">
      <c r="A112" s="138"/>
      <c r="B112" s="138"/>
      <c r="C112" s="138"/>
      <c r="D112" s="138"/>
      <c r="E112" s="55">
        <v>52</v>
      </c>
      <c r="F112" s="54" t="s">
        <v>462</v>
      </c>
      <c r="G112" s="54" t="s">
        <v>556</v>
      </c>
      <c r="H112" s="54" t="s">
        <v>557</v>
      </c>
      <c r="I112" s="54" t="s">
        <v>558</v>
      </c>
      <c r="J112" s="54" t="s">
        <v>65</v>
      </c>
      <c r="K112" s="54" t="s">
        <v>13</v>
      </c>
      <c r="L112" s="54">
        <v>24</v>
      </c>
      <c r="M112" s="50" t="str">
        <f>IFERROR(VLOOKUP(K112,[12]Tablas!$A$15:$C$19,3,0)," ")</f>
        <v>Media</v>
      </c>
      <c r="N112" s="41">
        <f>IFERROR(VLOOKUP(K112,[12]Tablas!$A$15:$B$19,2,0)," ")</f>
        <v>0.6</v>
      </c>
      <c r="O112" s="57" t="s">
        <v>73</v>
      </c>
      <c r="P112" s="50" t="str">
        <f>IFERROR(VLOOKUP(O112,[12]Tablas!$A$23:$C$32,3,0)," ")</f>
        <v>Mayor</v>
      </c>
      <c r="Q112" s="41">
        <f>IFERROR(VLOOKUP(O112,[12]Tablas!$A$23:$B$32,2,0)," ")</f>
        <v>0.8</v>
      </c>
      <c r="R112" s="41" t="str">
        <f>CONCATENATE(M112,P112)</f>
        <v>MediaMayor</v>
      </c>
      <c r="S112" s="50" t="str">
        <f>IFERROR(VLOOKUP(R112,[12]Tablas!$C$34:$D$58,2,0)," ")</f>
        <v>Alto</v>
      </c>
      <c r="T112" s="38" t="s">
        <v>559</v>
      </c>
      <c r="U112" s="55" t="s">
        <v>259</v>
      </c>
      <c r="V112" s="55"/>
      <c r="W112" s="54" t="s">
        <v>46</v>
      </c>
      <c r="X112" s="54" t="s">
        <v>49</v>
      </c>
      <c r="Y112" s="54" t="s">
        <v>550</v>
      </c>
      <c r="Z112" s="60">
        <f>IFERROR(VLOOKUP(Y112,Tablas!$C$73:$D$78,2,0)," ")</f>
        <v>0.4</v>
      </c>
      <c r="AA112" s="54" t="s">
        <v>51</v>
      </c>
      <c r="AB112" s="54" t="s">
        <v>54</v>
      </c>
      <c r="AC112" s="38" t="s">
        <v>560</v>
      </c>
      <c r="AD112" s="62">
        <f t="shared" si="84"/>
        <v>5.183999999999999E-2</v>
      </c>
      <c r="AE112" s="50" t="str">
        <f>IF(AD116&lt;20%,"Muy Baja",IF(AD116&lt;40%,"Baja",IF(AD116&lt;60%,"Media",IF(AD116&lt;80%,"A l t a",IF(AD116&gt;80%,"Muy Alta")))))</f>
        <v>Baja</v>
      </c>
      <c r="AF112" s="50" t="str">
        <f>IFERROR(AD112-(AD112*#REF!)," ")</f>
        <v xml:space="preserve"> </v>
      </c>
      <c r="AG112" s="50" t="str">
        <f t="shared" ref="AG112:AH112" si="85">+P112</f>
        <v>Mayor</v>
      </c>
      <c r="AH112" s="41">
        <f t="shared" si="85"/>
        <v>0.8</v>
      </c>
      <c r="AI112" s="45" t="str">
        <f>CONCATENATE(AE112,AG112)</f>
        <v>BajaMayor</v>
      </c>
      <c r="AJ112" s="50" t="str">
        <f>IFERROR(VLOOKUP(AI112,[12]Tablas!$C$34:$D$58,2,0)," ")</f>
        <v>Alto</v>
      </c>
      <c r="AK112" s="52" t="s">
        <v>69</v>
      </c>
      <c r="AL112" s="59" t="str">
        <f>IFERROR(VLOOKUP(AJ112,[12]Tablas!$A$104:$B$108,2,0)," ")</f>
        <v>Si</v>
      </c>
      <c r="AM112" s="100" t="s">
        <v>795</v>
      </c>
      <c r="AN112" s="100" t="s">
        <v>561</v>
      </c>
      <c r="AO112" s="100" t="s">
        <v>648</v>
      </c>
      <c r="AP112" s="105" t="s">
        <v>649</v>
      </c>
      <c r="AQ112" s="100" t="s">
        <v>796</v>
      </c>
      <c r="AR112" s="119" t="s">
        <v>225</v>
      </c>
      <c r="AS112" s="59" t="s">
        <v>651</v>
      </c>
      <c r="AT112" s="120" t="s">
        <v>761</v>
      </c>
    </row>
    <row r="113" spans="1:46" ht="118.2" customHeight="1" x14ac:dyDescent="0.3">
      <c r="A113" s="135" t="s">
        <v>818</v>
      </c>
      <c r="B113" s="135" t="s">
        <v>818</v>
      </c>
      <c r="C113" s="135" t="s">
        <v>816</v>
      </c>
      <c r="D113" s="132" t="s">
        <v>817</v>
      </c>
      <c r="E113" s="139">
        <v>53</v>
      </c>
      <c r="F113" s="148" t="s">
        <v>490</v>
      </c>
      <c r="G113" s="148" t="s">
        <v>797</v>
      </c>
      <c r="H113" s="148" t="s">
        <v>798</v>
      </c>
      <c r="I113" s="148" t="s">
        <v>799</v>
      </c>
      <c r="J113" s="148" t="s">
        <v>59</v>
      </c>
      <c r="K113" s="138" t="s">
        <v>13</v>
      </c>
      <c r="L113" s="139">
        <v>70</v>
      </c>
      <c r="M113" s="140" t="s">
        <v>9</v>
      </c>
      <c r="N113" s="141">
        <v>0.6</v>
      </c>
      <c r="O113" s="142" t="s">
        <v>73</v>
      </c>
      <c r="P113" s="143" t="str">
        <f>IFERROR(VLOOKUP(O113,[12]Tablas!$A$23:$C$32,3,0)," ")</f>
        <v>Mayor</v>
      </c>
      <c r="Q113" s="145">
        <f>IFERROR(VLOOKUP(O113,[12]Tablas!$A$23:$B$32,2,0)," ")</f>
        <v>0.8</v>
      </c>
      <c r="R113" s="41" t="str">
        <f t="shared" ref="R113" si="86">CONCATENATE(M113,P113)</f>
        <v>MediaMayor</v>
      </c>
      <c r="S113" s="143" t="str">
        <f>IFERROR(VLOOKUP(R113,[12]Tablas!$C$34:$D$58,2,0)," ")</f>
        <v>Alto</v>
      </c>
      <c r="T113" s="42" t="s">
        <v>803</v>
      </c>
      <c r="U113" s="55" t="s">
        <v>67</v>
      </c>
      <c r="V113" s="55"/>
      <c r="W113" s="43" t="s">
        <v>46</v>
      </c>
      <c r="X113" s="55" t="s">
        <v>49</v>
      </c>
      <c r="Y113" s="55" t="str">
        <f t="shared" ref="Y113:Y114" si="87">CONCATENATE(W113,X113)</f>
        <v>PreventivoManual</v>
      </c>
      <c r="Z113" s="60">
        <f>IFERROR(VLOOKUP(Y113,Tablas!$C$73:$D$78,2,0)," ")</f>
        <v>0.4</v>
      </c>
      <c r="AA113" s="43" t="s">
        <v>52</v>
      </c>
      <c r="AB113" s="43" t="s">
        <v>53</v>
      </c>
      <c r="AC113" s="44" t="s">
        <v>806</v>
      </c>
      <c r="AD113" s="60">
        <f>N113-(N113*Z113)</f>
        <v>0.36</v>
      </c>
      <c r="AE113" s="140" t="str">
        <f>IF(AD113&lt;20%,"Muy Baja",IF(AD113&lt;40%,"Baja",IF(AD113&lt;60%,"Media",IF(AD113&lt;80%,"A l t a",IF(AD113&gt;80%,"Muy Alta")))))</f>
        <v>Baja</v>
      </c>
      <c r="AF113" s="147">
        <f>+AD113-(AD113*Z114)</f>
        <v>0.252</v>
      </c>
      <c r="AG113" s="140" t="str">
        <f>+P113</f>
        <v>Mayor</v>
      </c>
      <c r="AH113" s="147">
        <f>+Q113</f>
        <v>0.8</v>
      </c>
      <c r="AI113" s="45" t="str">
        <f>CONCATENATE(AE113,AG113)</f>
        <v>BajaMayor</v>
      </c>
      <c r="AJ113" s="140" t="str">
        <f>+S113</f>
        <v>Alto</v>
      </c>
      <c r="AK113" s="140" t="s">
        <v>71</v>
      </c>
      <c r="AL113" s="150" t="s">
        <v>176</v>
      </c>
      <c r="AM113" s="46" t="s">
        <v>809</v>
      </c>
      <c r="AN113" s="47" t="s">
        <v>810</v>
      </c>
      <c r="AO113" s="48">
        <v>44926</v>
      </c>
      <c r="AP113" s="48">
        <v>44931</v>
      </c>
      <c r="AQ113" s="47"/>
      <c r="AR113" s="47" t="s">
        <v>811</v>
      </c>
      <c r="AS113" s="151" t="s">
        <v>814</v>
      </c>
      <c r="AT113" s="154" t="s">
        <v>815</v>
      </c>
    </row>
    <row r="114" spans="1:46" ht="100.2" customHeight="1" x14ac:dyDescent="0.3">
      <c r="A114" s="136"/>
      <c r="B114" s="136"/>
      <c r="C114" s="136"/>
      <c r="D114" s="133"/>
      <c r="E114" s="139"/>
      <c r="F114" s="149"/>
      <c r="G114" s="149"/>
      <c r="H114" s="149"/>
      <c r="I114" s="149"/>
      <c r="J114" s="149"/>
      <c r="K114" s="138"/>
      <c r="L114" s="139"/>
      <c r="M114" s="140"/>
      <c r="N114" s="141"/>
      <c r="O114" s="142"/>
      <c r="P114" s="144"/>
      <c r="Q114" s="146"/>
      <c r="R114" s="41"/>
      <c r="S114" s="144"/>
      <c r="T114" s="42" t="s">
        <v>804</v>
      </c>
      <c r="U114" s="55" t="s">
        <v>259</v>
      </c>
      <c r="V114" s="55"/>
      <c r="W114" s="43" t="s">
        <v>47</v>
      </c>
      <c r="X114" s="55" t="s">
        <v>49</v>
      </c>
      <c r="Y114" s="55" t="str">
        <f t="shared" si="87"/>
        <v>DetectivoManual</v>
      </c>
      <c r="Z114" s="60">
        <f>IFERROR(VLOOKUP(Y114,Tablas!$C$73:$D$78,2,0)," ")</f>
        <v>0.3</v>
      </c>
      <c r="AA114" s="43" t="s">
        <v>52</v>
      </c>
      <c r="AB114" s="43" t="s">
        <v>53</v>
      </c>
      <c r="AC114" s="44" t="s">
        <v>807</v>
      </c>
      <c r="AD114" s="62">
        <f>+AD113-(AD113*Z114)</f>
        <v>0.252</v>
      </c>
      <c r="AE114" s="140"/>
      <c r="AF114" s="140"/>
      <c r="AG114" s="140"/>
      <c r="AH114" s="140"/>
      <c r="AI114" s="56"/>
      <c r="AJ114" s="140"/>
      <c r="AK114" s="140"/>
      <c r="AL114" s="150"/>
      <c r="AM114" s="46" t="s">
        <v>812</v>
      </c>
      <c r="AN114" s="47" t="s">
        <v>810</v>
      </c>
      <c r="AO114" s="48">
        <v>44926</v>
      </c>
      <c r="AP114" s="48">
        <v>44931</v>
      </c>
      <c r="AQ114" s="47"/>
      <c r="AR114" s="47" t="s">
        <v>811</v>
      </c>
      <c r="AS114" s="152"/>
      <c r="AT114" s="155"/>
    </row>
    <row r="115" spans="1:46" ht="102.6" customHeight="1" x14ac:dyDescent="0.3">
      <c r="A115" s="137"/>
      <c r="B115" s="137"/>
      <c r="C115" s="137"/>
      <c r="D115" s="134"/>
      <c r="E115" s="55">
        <v>54</v>
      </c>
      <c r="F115" s="44" t="s">
        <v>490</v>
      </c>
      <c r="G115" s="44" t="s">
        <v>800</v>
      </c>
      <c r="H115" s="44" t="s">
        <v>801</v>
      </c>
      <c r="I115" s="44" t="s">
        <v>802</v>
      </c>
      <c r="J115" s="44" t="s">
        <v>59</v>
      </c>
      <c r="K115" s="54" t="s">
        <v>13</v>
      </c>
      <c r="L115" s="54">
        <v>70</v>
      </c>
      <c r="M115" s="50" t="str">
        <f>IFERROR(VLOOKUP(K115,[12]Tablas!$A$15:$C$19,3,0)," ")</f>
        <v>Media</v>
      </c>
      <c r="N115" s="41">
        <f>IFERROR(VLOOKUP(K115,[12]Tablas!$A$15:$B$19,2,0)," ")</f>
        <v>0.6</v>
      </c>
      <c r="O115" s="57" t="s">
        <v>73</v>
      </c>
      <c r="P115" s="50" t="str">
        <f>IFERROR(VLOOKUP(O115,[12]Tablas!$A$23:$C$32,3,0)," ")</f>
        <v>Mayor</v>
      </c>
      <c r="Q115" s="41">
        <f>IFERROR(VLOOKUP(O115,[12]Tablas!$A$23:$B$32,2,0)," ")</f>
        <v>0.8</v>
      </c>
      <c r="R115" s="41" t="str">
        <f>CONCATENATE(M115,P115)</f>
        <v>MediaMayor</v>
      </c>
      <c r="S115" s="50" t="str">
        <f>IFERROR(VLOOKUP(R115,[12]Tablas!$C$34:$D$58,2,0)," ")</f>
        <v>Alto</v>
      </c>
      <c r="T115" s="51" t="s">
        <v>805</v>
      </c>
      <c r="U115" s="55" t="s">
        <v>259</v>
      </c>
      <c r="V115" s="55"/>
      <c r="W115" s="43" t="s">
        <v>47</v>
      </c>
      <c r="X115" s="54" t="s">
        <v>49</v>
      </c>
      <c r="Y115" s="54" t="s">
        <v>550</v>
      </c>
      <c r="Z115" s="60">
        <f>IFERROR(VLOOKUP(Y115,Tablas!$C$73:$D$78,2,0)," ")</f>
        <v>0.4</v>
      </c>
      <c r="AA115" s="43" t="s">
        <v>51</v>
      </c>
      <c r="AB115" s="43" t="s">
        <v>54</v>
      </c>
      <c r="AC115" s="44" t="s">
        <v>808</v>
      </c>
      <c r="AD115" s="62">
        <f t="shared" ref="AD115" si="88">IFERROR(AD114-(AD114*Z115),0)</f>
        <v>0.1512</v>
      </c>
      <c r="AE115" s="50" t="str">
        <f>IF(AD119&lt;20%,"Muy Baja",IF(AD119&lt;40%,"Baja",IF(AD119&lt;60%,"Media",IF(AD119&lt;80%,"A l t a",IF(AD119&gt;80%,"Muy Alta")))))</f>
        <v>Muy Baja</v>
      </c>
      <c r="AF115" s="50" t="str">
        <f>IFERROR(AD115-(AD115*#REF!)," ")</f>
        <v xml:space="preserve"> </v>
      </c>
      <c r="AG115" s="50" t="str">
        <f t="shared" ref="AG115" si="89">+P115</f>
        <v>Mayor</v>
      </c>
      <c r="AH115" s="41">
        <f t="shared" ref="AH115" si="90">+Q115</f>
        <v>0.8</v>
      </c>
      <c r="AI115" s="45" t="str">
        <f>CONCATENATE(AE115,AG115)</f>
        <v>Muy BajaMayor</v>
      </c>
      <c r="AJ115" s="50" t="str">
        <f>IFERROR(VLOOKUP(AI115,[12]Tablas!$C$34:$D$58,2,0)," ")</f>
        <v>Alto</v>
      </c>
      <c r="AK115" s="52" t="s">
        <v>69</v>
      </c>
      <c r="AL115" s="59" t="str">
        <f>IFERROR(VLOOKUP(AJ115,[12]Tablas!$A$104:$B$108,2,0)," ")</f>
        <v>Si</v>
      </c>
      <c r="AM115" s="53" t="s">
        <v>813</v>
      </c>
      <c r="AN115" s="47" t="s">
        <v>810</v>
      </c>
      <c r="AO115" s="48">
        <v>44926</v>
      </c>
      <c r="AP115" s="48">
        <v>44931</v>
      </c>
      <c r="AQ115" s="47"/>
      <c r="AR115" s="47" t="s">
        <v>811</v>
      </c>
      <c r="AS115" s="153"/>
      <c r="AT115" s="156"/>
    </row>
    <row r="116" spans="1:46" ht="141" customHeight="1" x14ac:dyDescent="0.3">
      <c r="A116" s="138" t="s">
        <v>575</v>
      </c>
      <c r="B116" s="138" t="s">
        <v>575</v>
      </c>
      <c r="C116" s="138" t="s">
        <v>577</v>
      </c>
      <c r="D116" s="138" t="s">
        <v>576</v>
      </c>
      <c r="E116" s="139">
        <v>55</v>
      </c>
      <c r="F116" s="138" t="s">
        <v>251</v>
      </c>
      <c r="G116" s="138" t="s">
        <v>565</v>
      </c>
      <c r="H116" s="138" t="s">
        <v>566</v>
      </c>
      <c r="I116" s="138" t="s">
        <v>567</v>
      </c>
      <c r="J116" s="138" t="s">
        <v>59</v>
      </c>
      <c r="K116" s="138" t="s">
        <v>13</v>
      </c>
      <c r="L116" s="139">
        <v>98</v>
      </c>
      <c r="M116" s="140" t="s">
        <v>9</v>
      </c>
      <c r="N116" s="141">
        <v>0.6</v>
      </c>
      <c r="O116" s="142" t="s">
        <v>73</v>
      </c>
      <c r="P116" s="143" t="str">
        <f>IFERROR(VLOOKUP(O116,[12]Tablas!$A$23:$C$32,3,0)," ")</f>
        <v>Mayor</v>
      </c>
      <c r="Q116" s="145">
        <f>IFERROR(VLOOKUP(O116,[12]Tablas!$A$23:$B$32,2,0)," ")</f>
        <v>0.8</v>
      </c>
      <c r="R116" s="41" t="str">
        <f t="shared" ref="R116:R118" si="91">CONCATENATE(M116,P116)</f>
        <v>MediaMayor</v>
      </c>
      <c r="S116" s="143" t="str">
        <f>IFERROR(VLOOKUP(R116,[12]Tablas!$C$34:$D$58,2,0)," ")</f>
        <v>Alto</v>
      </c>
      <c r="T116" s="54" t="s">
        <v>718</v>
      </c>
      <c r="U116" s="55" t="s">
        <v>67</v>
      </c>
      <c r="V116" s="55"/>
      <c r="W116" s="55" t="s">
        <v>46</v>
      </c>
      <c r="X116" s="55" t="s">
        <v>49</v>
      </c>
      <c r="Y116" s="55" t="str">
        <f t="shared" ref="Y116:Y119" si="92">CONCATENATE(W116,X116)</f>
        <v>PreventivoManual</v>
      </c>
      <c r="Z116" s="60">
        <f>IFERROR(VLOOKUP(Y116,Tablas!$C$73:$D$78,2,0)," ")</f>
        <v>0.4</v>
      </c>
      <c r="AA116" s="55" t="s">
        <v>51</v>
      </c>
      <c r="AB116" s="55" t="s">
        <v>53</v>
      </c>
      <c r="AC116" s="54" t="s">
        <v>568</v>
      </c>
      <c r="AD116" s="60">
        <f>N116-(N116*Z116)</f>
        <v>0.36</v>
      </c>
      <c r="AE116" s="140" t="str">
        <f>IF(AD116&lt;20%,"Muy Baja",IF(AD116&lt;40%,"Baja",IF(AD116&lt;60%,"Media",IF(AD116&lt;80%,"A l t a",IF(AD116&gt;80%,"Muy Alta")))))</f>
        <v>Baja</v>
      </c>
      <c r="AF116" s="147">
        <f>+AD116-(AD116*Z117)</f>
        <v>0.252</v>
      </c>
      <c r="AG116" s="140" t="str">
        <f>+P116</f>
        <v>Mayor</v>
      </c>
      <c r="AH116" s="147">
        <f>+Q116</f>
        <v>0.8</v>
      </c>
      <c r="AI116" s="45" t="str">
        <f>CONCATENATE(AE116,AG116)</f>
        <v>BajaMayor</v>
      </c>
      <c r="AJ116" s="140" t="str">
        <f>+S116</f>
        <v>Alto</v>
      </c>
      <c r="AK116" s="140" t="s">
        <v>71</v>
      </c>
      <c r="AL116" s="150" t="s">
        <v>176</v>
      </c>
      <c r="AM116" s="121"/>
      <c r="AN116" s="121"/>
      <c r="AO116" s="121"/>
      <c r="AP116" s="121"/>
      <c r="AQ116" s="121"/>
      <c r="AR116" s="122"/>
      <c r="AS116" s="59" t="s">
        <v>653</v>
      </c>
      <c r="AT116" s="160" t="s">
        <v>762</v>
      </c>
    </row>
    <row r="117" spans="1:46" ht="141" customHeight="1" x14ac:dyDescent="0.3">
      <c r="A117" s="138"/>
      <c r="B117" s="138"/>
      <c r="C117" s="138"/>
      <c r="D117" s="138"/>
      <c r="E117" s="139"/>
      <c r="F117" s="138"/>
      <c r="G117" s="138"/>
      <c r="H117" s="138"/>
      <c r="I117" s="138"/>
      <c r="J117" s="138"/>
      <c r="K117" s="138"/>
      <c r="L117" s="139"/>
      <c r="M117" s="140"/>
      <c r="N117" s="141"/>
      <c r="O117" s="142"/>
      <c r="P117" s="144"/>
      <c r="Q117" s="146"/>
      <c r="R117" s="41"/>
      <c r="S117" s="144"/>
      <c r="T117" s="54" t="s">
        <v>719</v>
      </c>
      <c r="U117" s="55" t="s">
        <v>259</v>
      </c>
      <c r="V117" s="55"/>
      <c r="W117" s="55" t="s">
        <v>47</v>
      </c>
      <c r="X117" s="55" t="s">
        <v>49</v>
      </c>
      <c r="Y117" s="55" t="str">
        <f t="shared" si="92"/>
        <v>DetectivoManual</v>
      </c>
      <c r="Z117" s="60">
        <f>IFERROR(VLOOKUP(Y117,Tablas!$C$73:$D$78,2,0)," ")</f>
        <v>0.3</v>
      </c>
      <c r="AA117" s="55" t="s">
        <v>51</v>
      </c>
      <c r="AB117" s="55" t="s">
        <v>53</v>
      </c>
      <c r="AC117" s="54" t="s">
        <v>569</v>
      </c>
      <c r="AD117" s="62">
        <f>+AD116-(AD116*Z117)</f>
        <v>0.252</v>
      </c>
      <c r="AE117" s="140"/>
      <c r="AF117" s="140"/>
      <c r="AG117" s="140"/>
      <c r="AH117" s="140"/>
      <c r="AI117" s="56"/>
      <c r="AJ117" s="140"/>
      <c r="AK117" s="140"/>
      <c r="AL117" s="150"/>
      <c r="AM117" s="61"/>
      <c r="AN117" s="61"/>
      <c r="AO117" s="61"/>
      <c r="AP117" s="61"/>
      <c r="AQ117" s="61"/>
      <c r="AR117" s="123"/>
      <c r="AS117" s="59" t="s">
        <v>763</v>
      </c>
      <c r="AT117" s="161"/>
    </row>
    <row r="118" spans="1:46" ht="141" customHeight="1" x14ac:dyDescent="0.3">
      <c r="A118" s="138"/>
      <c r="B118" s="138"/>
      <c r="C118" s="138"/>
      <c r="D118" s="138"/>
      <c r="E118" s="139">
        <v>56</v>
      </c>
      <c r="F118" s="138" t="s">
        <v>570</v>
      </c>
      <c r="G118" s="138" t="s">
        <v>571</v>
      </c>
      <c r="H118" s="138" t="s">
        <v>572</v>
      </c>
      <c r="I118" s="138" t="s">
        <v>573</v>
      </c>
      <c r="J118" s="138" t="s">
        <v>59</v>
      </c>
      <c r="K118" s="138" t="s">
        <v>13</v>
      </c>
      <c r="L118" s="139">
        <v>98</v>
      </c>
      <c r="M118" s="140" t="s">
        <v>9</v>
      </c>
      <c r="N118" s="141">
        <v>0.6</v>
      </c>
      <c r="O118" s="142" t="s">
        <v>73</v>
      </c>
      <c r="P118" s="143" t="str">
        <f>IFERROR(VLOOKUP(O118,[12]Tablas!$A$23:$C$32,3,0)," ")</f>
        <v>Mayor</v>
      </c>
      <c r="Q118" s="145">
        <f>IFERROR(VLOOKUP(O118,[12]Tablas!$A$23:$B$32,2,0)," ")</f>
        <v>0.8</v>
      </c>
      <c r="R118" s="41" t="str">
        <f t="shared" si="91"/>
        <v>MediaMayor</v>
      </c>
      <c r="S118" s="143" t="str">
        <f>IFERROR(VLOOKUP(R118,[12]Tablas!$C$34:$D$58,2,0)," ")</f>
        <v>Alto</v>
      </c>
      <c r="T118" s="138" t="s">
        <v>720</v>
      </c>
      <c r="U118" s="139" t="s">
        <v>259</v>
      </c>
      <c r="V118" s="139"/>
      <c r="W118" s="139" t="s">
        <v>46</v>
      </c>
      <c r="X118" s="139" t="s">
        <v>49</v>
      </c>
      <c r="Y118" s="55" t="str">
        <f t="shared" si="92"/>
        <v>PreventivoManual</v>
      </c>
      <c r="Z118" s="173">
        <f>IFERROR(VLOOKUP(Y118,Tablas!$C$73:$D$78,2,0)," ")</f>
        <v>0.4</v>
      </c>
      <c r="AA118" s="139" t="s">
        <v>51</v>
      </c>
      <c r="AB118" s="139" t="s">
        <v>53</v>
      </c>
      <c r="AC118" s="138" t="s">
        <v>574</v>
      </c>
      <c r="AD118" s="172">
        <f>IFERROR(N118-(N118*Z118),0)</f>
        <v>0.36</v>
      </c>
      <c r="AE118" s="140" t="str">
        <f>IF(AD118&lt;20%,"Muy Baja",IF(AD118&lt;40%,"Baja",IF(AD118&lt;60%,"Media",IF(AD118&lt;80%,"A l t a",IF(AD118&gt;80%,"Muy Alta")))))</f>
        <v>Baja</v>
      </c>
      <c r="AF118" s="147">
        <f>IFERROR(AD118-(AD118*Z119),0)</f>
        <v>0.36</v>
      </c>
      <c r="AG118" s="140" t="str">
        <f>+P118</f>
        <v>Mayor</v>
      </c>
      <c r="AH118" s="147">
        <f>+Q118</f>
        <v>0.8</v>
      </c>
      <c r="AI118" s="58"/>
      <c r="AJ118" s="140" t="str">
        <f>+S118</f>
        <v>Alto</v>
      </c>
      <c r="AK118" s="140" t="s">
        <v>71</v>
      </c>
      <c r="AL118" s="150" t="str">
        <f>VLOOKUP(AE118,[13]Tablas!$A$104:$B$108,2,0)</f>
        <v>No</v>
      </c>
      <c r="AM118" s="165"/>
      <c r="AN118" s="167"/>
      <c r="AO118" s="167"/>
      <c r="AP118" s="167"/>
      <c r="AQ118" s="167"/>
      <c r="AR118" s="171"/>
      <c r="AS118" s="150" t="s">
        <v>654</v>
      </c>
      <c r="AT118" s="161"/>
    </row>
    <row r="119" spans="1:46" ht="141" customHeight="1" x14ac:dyDescent="0.3">
      <c r="A119" s="138"/>
      <c r="B119" s="138"/>
      <c r="C119" s="138"/>
      <c r="D119" s="138"/>
      <c r="E119" s="139"/>
      <c r="F119" s="138"/>
      <c r="G119" s="138"/>
      <c r="H119" s="138"/>
      <c r="I119" s="138"/>
      <c r="J119" s="138"/>
      <c r="K119" s="138"/>
      <c r="L119" s="139"/>
      <c r="M119" s="140"/>
      <c r="N119" s="141"/>
      <c r="O119" s="142"/>
      <c r="P119" s="144"/>
      <c r="Q119" s="146"/>
      <c r="R119" s="41"/>
      <c r="S119" s="144"/>
      <c r="T119" s="138"/>
      <c r="U119" s="139"/>
      <c r="V119" s="139"/>
      <c r="W119" s="139"/>
      <c r="X119" s="139"/>
      <c r="Y119" s="55" t="str">
        <f t="shared" si="92"/>
        <v/>
      </c>
      <c r="Z119" s="174"/>
      <c r="AA119" s="139"/>
      <c r="AB119" s="139"/>
      <c r="AC119" s="138"/>
      <c r="AD119" s="172"/>
      <c r="AE119" s="140"/>
      <c r="AF119" s="140"/>
      <c r="AG119" s="140"/>
      <c r="AH119" s="140"/>
      <c r="AI119" s="56"/>
      <c r="AJ119" s="140"/>
      <c r="AK119" s="140"/>
      <c r="AL119" s="150"/>
      <c r="AM119" s="166"/>
      <c r="AN119" s="167"/>
      <c r="AO119" s="167"/>
      <c r="AP119" s="167"/>
      <c r="AQ119" s="167"/>
      <c r="AR119" s="171"/>
      <c r="AS119" s="150"/>
      <c r="AT119" s="162"/>
    </row>
    <row r="120" spans="1:46" ht="43.2" customHeight="1" x14ac:dyDescent="0.3">
      <c r="O120" s="125"/>
      <c r="T120" s="40"/>
      <c r="U120" s="40"/>
      <c r="V120" s="40"/>
      <c r="W120" s="40"/>
      <c r="X120" s="40"/>
      <c r="Y120" s="40"/>
      <c r="Z120" s="40"/>
      <c r="AA120" s="40"/>
      <c r="AB120" s="40"/>
      <c r="AC120" s="40"/>
      <c r="AD120" s="40"/>
    </row>
    <row r="121" spans="1:46" ht="82.2" customHeight="1" x14ac:dyDescent="0.3"/>
    <row r="122" spans="1:46" ht="83.4" customHeight="1" x14ac:dyDescent="0.3"/>
  </sheetData>
  <mergeCells count="1278">
    <mergeCell ref="AT116:AT119"/>
    <mergeCell ref="A1:D3"/>
    <mergeCell ref="E1:AS1"/>
    <mergeCell ref="E2:AS3"/>
    <mergeCell ref="AT61:AT63"/>
    <mergeCell ref="AM61:AM63"/>
    <mergeCell ref="AN61:AN63"/>
    <mergeCell ref="AO61:AO63"/>
    <mergeCell ref="AP61:AP63"/>
    <mergeCell ref="AQ61:AQ63"/>
    <mergeCell ref="AR61:AR63"/>
    <mergeCell ref="S64:S65"/>
    <mergeCell ref="AM64:AM65"/>
    <mergeCell ref="AN64:AN65"/>
    <mergeCell ref="AO64:AO65"/>
    <mergeCell ref="AP64:AP65"/>
    <mergeCell ref="AQ64:AQ65"/>
    <mergeCell ref="AR64:AR65"/>
    <mergeCell ref="AS61:AS63"/>
    <mergeCell ref="AS64:AS65"/>
    <mergeCell ref="AT64:AT65"/>
    <mergeCell ref="AT47:AT48"/>
    <mergeCell ref="AM49:AM51"/>
    <mergeCell ref="AN49:AN51"/>
    <mergeCell ref="AO49:AO51"/>
    <mergeCell ref="AP49:AP51"/>
    <mergeCell ref="AQ49:AQ51"/>
    <mergeCell ref="AR49:AR51"/>
    <mergeCell ref="AT49:AT51"/>
    <mergeCell ref="AM54:AM57"/>
    <mergeCell ref="AN54:AN57"/>
    <mergeCell ref="AO54:AO57"/>
    <mergeCell ref="AR54:AR57"/>
    <mergeCell ref="AT54:AT57"/>
    <mergeCell ref="AM58:AM60"/>
    <mergeCell ref="AN58:AN60"/>
    <mergeCell ref="AO58:AO60"/>
    <mergeCell ref="AP58:AP60"/>
    <mergeCell ref="AQ58:AQ60"/>
    <mergeCell ref="AR58:AR60"/>
    <mergeCell ref="AT58:AT60"/>
    <mergeCell ref="AM37:AM39"/>
    <mergeCell ref="AN37:AN39"/>
    <mergeCell ref="AO37:AO39"/>
    <mergeCell ref="AP37:AP39"/>
    <mergeCell ref="AQ37:AQ39"/>
    <mergeCell ref="AR37:AR39"/>
    <mergeCell ref="AT37:AT39"/>
    <mergeCell ref="AM40:AM43"/>
    <mergeCell ref="AN40:AN43"/>
    <mergeCell ref="AO40:AO43"/>
    <mergeCell ref="AP40:AP43"/>
    <mergeCell ref="AQ40:AQ43"/>
    <mergeCell ref="AR40:AR43"/>
    <mergeCell ref="AT40:AT43"/>
    <mergeCell ref="AM44:AM46"/>
    <mergeCell ref="AN44:AN46"/>
    <mergeCell ref="AO44:AO46"/>
    <mergeCell ref="AP44:AP46"/>
    <mergeCell ref="AQ44:AQ46"/>
    <mergeCell ref="AR44:AR46"/>
    <mergeCell ref="AT44:AT46"/>
    <mergeCell ref="AR103:AR104"/>
    <mergeCell ref="AT103:AT104"/>
    <mergeCell ref="F15:F16"/>
    <mergeCell ref="G15:G16"/>
    <mergeCell ref="H15:H16"/>
    <mergeCell ref="I15:I16"/>
    <mergeCell ref="J15:J16"/>
    <mergeCell ref="K15:K16"/>
    <mergeCell ref="L15:L16"/>
    <mergeCell ref="M15:M16"/>
    <mergeCell ref="N15:N16"/>
    <mergeCell ref="O15:O16"/>
    <mergeCell ref="P15:P16"/>
    <mergeCell ref="Q15:Q16"/>
    <mergeCell ref="S15:S16"/>
    <mergeCell ref="E15:E16"/>
    <mergeCell ref="D15:D16"/>
    <mergeCell ref="AE15:AE16"/>
    <mergeCell ref="AF15:AF16"/>
    <mergeCell ref="AG15:AG16"/>
    <mergeCell ref="AH15:AH16"/>
    <mergeCell ref="AI15:AI16"/>
    <mergeCell ref="AJ15:AJ16"/>
    <mergeCell ref="AK15:AK16"/>
    <mergeCell ref="AL15:AL16"/>
    <mergeCell ref="AT17:AT18"/>
    <mergeCell ref="AM28:AM29"/>
    <mergeCell ref="AN28:AN29"/>
    <mergeCell ref="AO28:AO29"/>
    <mergeCell ref="AP28:AP29"/>
    <mergeCell ref="AQ28:AQ29"/>
    <mergeCell ref="AR28:AR29"/>
    <mergeCell ref="AQ103:AQ104"/>
    <mergeCell ref="AP103:AP104"/>
    <mergeCell ref="C15:C16"/>
    <mergeCell ref="B15:B16"/>
    <mergeCell ref="AM30:AM31"/>
    <mergeCell ref="AN30:AN31"/>
    <mergeCell ref="AO30:AO31"/>
    <mergeCell ref="AP30:AP31"/>
    <mergeCell ref="AQ30:AQ31"/>
    <mergeCell ref="AM34:AM36"/>
    <mergeCell ref="AN34:AN36"/>
    <mergeCell ref="AO34:AO36"/>
    <mergeCell ref="AP34:AP36"/>
    <mergeCell ref="AQ34:AQ36"/>
    <mergeCell ref="AM47:AM48"/>
    <mergeCell ref="AN47:AN48"/>
    <mergeCell ref="J24:J25"/>
    <mergeCell ref="K24:K25"/>
    <mergeCell ref="L24:L25"/>
    <mergeCell ref="M24:M25"/>
    <mergeCell ref="N24:N25"/>
    <mergeCell ref="AP54:AP57"/>
    <mergeCell ref="AQ54:AQ57"/>
    <mergeCell ref="E21:E22"/>
    <mergeCell ref="F21:F22"/>
    <mergeCell ref="G21:G22"/>
    <mergeCell ref="H21:H22"/>
    <mergeCell ref="I21:I22"/>
    <mergeCell ref="J21:J22"/>
    <mergeCell ref="K21:K22"/>
    <mergeCell ref="L21:L22"/>
    <mergeCell ref="M21:M22"/>
    <mergeCell ref="U6:V6"/>
    <mergeCell ref="W6:AC6"/>
    <mergeCell ref="AK6:AK7"/>
    <mergeCell ref="AS5:AT5"/>
    <mergeCell ref="AS6:AS7"/>
    <mergeCell ref="AT6:AT7"/>
    <mergeCell ref="AL5:AR5"/>
    <mergeCell ref="AQ6:AQ7"/>
    <mergeCell ref="AR6:AR7"/>
    <mergeCell ref="AJ6:AJ7"/>
    <mergeCell ref="AM6:AM7"/>
    <mergeCell ref="AN6:AN7"/>
    <mergeCell ref="AO6:AO7"/>
    <mergeCell ref="AP6:AP7"/>
    <mergeCell ref="A5:D6"/>
    <mergeCell ref="F8:F11"/>
    <mergeCell ref="H8:H11"/>
    <mergeCell ref="I8:I11"/>
    <mergeCell ref="J8:J11"/>
    <mergeCell ref="K8:K11"/>
    <mergeCell ref="L8:L11"/>
    <mergeCell ref="M8:M11"/>
    <mergeCell ref="AL8:AL11"/>
    <mergeCell ref="A8:A16"/>
    <mergeCell ref="C8:C14"/>
    <mergeCell ref="B8:B11"/>
    <mergeCell ref="E8:E11"/>
    <mergeCell ref="D8:D14"/>
    <mergeCell ref="E4:F4"/>
    <mergeCell ref="K7:L7"/>
    <mergeCell ref="O7:P7"/>
    <mergeCell ref="AL6:AL7"/>
    <mergeCell ref="AS8:AS11"/>
    <mergeCell ref="AT8:AT11"/>
    <mergeCell ref="AM8:AM11"/>
    <mergeCell ref="AN8:AN11"/>
    <mergeCell ref="AO8:AO11"/>
    <mergeCell ref="AP8:AP11"/>
    <mergeCell ref="AQ8:AQ11"/>
    <mergeCell ref="AR8:AR11"/>
    <mergeCell ref="AE8:AE11"/>
    <mergeCell ref="AF8:AF11"/>
    <mergeCell ref="AG8:AG11"/>
    <mergeCell ref="AH8:AH11"/>
    <mergeCell ref="AI8:AI11"/>
    <mergeCell ref="AJ8:AJ11"/>
    <mergeCell ref="AK8:AK11"/>
    <mergeCell ref="N8:N11"/>
    <mergeCell ref="O8:O11"/>
    <mergeCell ref="P8:P11"/>
    <mergeCell ref="Q8:Q11"/>
    <mergeCell ref="S8:S11"/>
    <mergeCell ref="E5:S6"/>
    <mergeCell ref="T5:AK5"/>
    <mergeCell ref="T6:T7"/>
    <mergeCell ref="AD6:AD7"/>
    <mergeCell ref="AE6:AE7"/>
    <mergeCell ref="AF6:AF7"/>
    <mergeCell ref="AG6:AG7"/>
    <mergeCell ref="AH6:AH7"/>
    <mergeCell ref="P21:P22"/>
    <mergeCell ref="AE21:AE22"/>
    <mergeCell ref="AF21:AF22"/>
    <mergeCell ref="AG26:AG27"/>
    <mergeCell ref="J26:J27"/>
    <mergeCell ref="K26:K27"/>
    <mergeCell ref="L26:L27"/>
    <mergeCell ref="M26:M27"/>
    <mergeCell ref="AT15:AT16"/>
    <mergeCell ref="D17:D18"/>
    <mergeCell ref="A17:A18"/>
    <mergeCell ref="B17:B18"/>
    <mergeCell ref="C17:C18"/>
    <mergeCell ref="B19:B20"/>
    <mergeCell ref="A19:A31"/>
    <mergeCell ref="AG21:AG22"/>
    <mergeCell ref="AJ21:AJ22"/>
    <mergeCell ref="AK21:AK22"/>
    <mergeCell ref="E24:E25"/>
    <mergeCell ref="F24:F25"/>
    <mergeCell ref="G24:G25"/>
    <mergeCell ref="H24:H25"/>
    <mergeCell ref="I24:I25"/>
    <mergeCell ref="Q21:Q22"/>
    <mergeCell ref="S21:S22"/>
    <mergeCell ref="AH21:AH22"/>
    <mergeCell ref="AL21:AL22"/>
    <mergeCell ref="Q24:Q25"/>
    <mergeCell ref="S24:S25"/>
    <mergeCell ref="AH24:AH25"/>
    <mergeCell ref="AJ26:AJ27"/>
    <mergeCell ref="AT26:AT27"/>
    <mergeCell ref="B21:B22"/>
    <mergeCell ref="B24:B27"/>
    <mergeCell ref="D19:D27"/>
    <mergeCell ref="C19:C27"/>
    <mergeCell ref="AT21:AT22"/>
    <mergeCell ref="AT24:AT25"/>
    <mergeCell ref="AL24:AL25"/>
    <mergeCell ref="Q26:Q27"/>
    <mergeCell ref="S26:S27"/>
    <mergeCell ref="AH26:AH27"/>
    <mergeCell ref="AL26:AL27"/>
    <mergeCell ref="E26:E27"/>
    <mergeCell ref="F26:F27"/>
    <mergeCell ref="G26:G27"/>
    <mergeCell ref="H26:H27"/>
    <mergeCell ref="I26:I27"/>
    <mergeCell ref="O24:O25"/>
    <mergeCell ref="P24:P25"/>
    <mergeCell ref="AE24:AE25"/>
    <mergeCell ref="AF24:AF25"/>
    <mergeCell ref="AG24:AG25"/>
    <mergeCell ref="AJ24:AJ25"/>
    <mergeCell ref="AK24:AK25"/>
    <mergeCell ref="AK26:AK27"/>
    <mergeCell ref="N26:N27"/>
    <mergeCell ref="O26:O27"/>
    <mergeCell ref="P26:P27"/>
    <mergeCell ref="AE26:AE27"/>
    <mergeCell ref="AF26:AF27"/>
    <mergeCell ref="N21:N22"/>
    <mergeCell ref="O21:O22"/>
    <mergeCell ref="K32:K33"/>
    <mergeCell ref="L32:L33"/>
    <mergeCell ref="M32:M33"/>
    <mergeCell ref="N32:N33"/>
    <mergeCell ref="O32:O33"/>
    <mergeCell ref="N30:N31"/>
    <mergeCell ref="O30:O31"/>
    <mergeCell ref="P30:P31"/>
    <mergeCell ref="Q30:Q31"/>
    <mergeCell ref="K30:K31"/>
    <mergeCell ref="L30:L31"/>
    <mergeCell ref="M30:M31"/>
    <mergeCell ref="P32:P33"/>
    <mergeCell ref="Q32:Q33"/>
    <mergeCell ref="E28:E29"/>
    <mergeCell ref="F28:F29"/>
    <mergeCell ref="G28:G29"/>
    <mergeCell ref="H28:H29"/>
    <mergeCell ref="I28:I29"/>
    <mergeCell ref="J28:J29"/>
    <mergeCell ref="K28:K29"/>
    <mergeCell ref="L28:L29"/>
    <mergeCell ref="M28:M29"/>
    <mergeCell ref="N28:N29"/>
    <mergeCell ref="O28:O29"/>
    <mergeCell ref="B28:B31"/>
    <mergeCell ref="C28:C31"/>
    <mergeCell ref="D28:D31"/>
    <mergeCell ref="S30:S31"/>
    <mergeCell ref="AE30:AE31"/>
    <mergeCell ref="AF30:AF31"/>
    <mergeCell ref="AG30:AG31"/>
    <mergeCell ref="AH30:AH31"/>
    <mergeCell ref="E30:E31"/>
    <mergeCell ref="F30:F31"/>
    <mergeCell ref="G30:G31"/>
    <mergeCell ref="H30:H31"/>
    <mergeCell ref="I30:I31"/>
    <mergeCell ref="J30:J31"/>
    <mergeCell ref="P28:P29"/>
    <mergeCell ref="Q28:Q29"/>
    <mergeCell ref="S28:S29"/>
    <mergeCell ref="AE28:AE29"/>
    <mergeCell ref="AF28:AF29"/>
    <mergeCell ref="AG28:AG29"/>
    <mergeCell ref="AH28:AH29"/>
    <mergeCell ref="AK32:AK33"/>
    <mergeCell ref="S32:S33"/>
    <mergeCell ref="T32:T33"/>
    <mergeCell ref="U32:U33"/>
    <mergeCell ref="V32:V33"/>
    <mergeCell ref="W32:W33"/>
    <mergeCell ref="X32:X33"/>
    <mergeCell ref="Z32:Z33"/>
    <mergeCell ref="AA32:AA33"/>
    <mergeCell ref="AB32:AB33"/>
    <mergeCell ref="AC35:AC36"/>
    <mergeCell ref="AJ30:AJ31"/>
    <mergeCell ref="AK30:AK31"/>
    <mergeCell ref="AL30:AL31"/>
    <mergeCell ref="AT28:AT29"/>
    <mergeCell ref="AS30:AS31"/>
    <mergeCell ref="AT30:AT31"/>
    <mergeCell ref="AJ28:AJ29"/>
    <mergeCell ref="AK28:AK29"/>
    <mergeCell ref="AS28:AS29"/>
    <mergeCell ref="AR30:AR31"/>
    <mergeCell ref="AL28:AL29"/>
    <mergeCell ref="AR34:AR36"/>
    <mergeCell ref="AT34:AT36"/>
    <mergeCell ref="AS32:AS33"/>
    <mergeCell ref="AT32:AT33"/>
    <mergeCell ref="AS34:AS36"/>
    <mergeCell ref="V35:V36"/>
    <mergeCell ref="W35:W36"/>
    <mergeCell ref="X35:X36"/>
    <mergeCell ref="Z35:Z36"/>
    <mergeCell ref="AA35:AA36"/>
    <mergeCell ref="J37:J39"/>
    <mergeCell ref="K37:K39"/>
    <mergeCell ref="L37:L39"/>
    <mergeCell ref="M37:M39"/>
    <mergeCell ref="AL32:AL33"/>
    <mergeCell ref="E34:E36"/>
    <mergeCell ref="F34:F36"/>
    <mergeCell ref="G34:G36"/>
    <mergeCell ref="H34:H36"/>
    <mergeCell ref="I34:I36"/>
    <mergeCell ref="J34:J36"/>
    <mergeCell ref="K34:K36"/>
    <mergeCell ref="L34:L36"/>
    <mergeCell ref="M34:M36"/>
    <mergeCell ref="N34:N36"/>
    <mergeCell ref="O34:O36"/>
    <mergeCell ref="P34:P36"/>
    <mergeCell ref="Q34:Q36"/>
    <mergeCell ref="S34:S36"/>
    <mergeCell ref="AE34:AE36"/>
    <mergeCell ref="AF34:AF36"/>
    <mergeCell ref="AG34:AG36"/>
    <mergeCell ref="AH34:AH36"/>
    <mergeCell ref="AJ34:AJ36"/>
    <mergeCell ref="AK34:AK36"/>
    <mergeCell ref="AL34:AL36"/>
    <mergeCell ref="T35:T36"/>
    <mergeCell ref="U35:U36"/>
    <mergeCell ref="AC32:AC33"/>
    <mergeCell ref="AD32:AD33"/>
    <mergeCell ref="AE32:AE33"/>
    <mergeCell ref="AF32:AF33"/>
    <mergeCell ref="AJ37:AJ39"/>
    <mergeCell ref="AK37:AK39"/>
    <mergeCell ref="AL37:AL39"/>
    <mergeCell ref="T38:T39"/>
    <mergeCell ref="U38:U39"/>
    <mergeCell ref="V38:V39"/>
    <mergeCell ref="W38:W39"/>
    <mergeCell ref="X38:X39"/>
    <mergeCell ref="Z38:Z39"/>
    <mergeCell ref="AA38:AA39"/>
    <mergeCell ref="AB38:AB39"/>
    <mergeCell ref="AC38:AC39"/>
    <mergeCell ref="AD38:AD39"/>
    <mergeCell ref="N37:N39"/>
    <mergeCell ref="O37:O39"/>
    <mergeCell ref="P37:P39"/>
    <mergeCell ref="Q37:Q39"/>
    <mergeCell ref="S37:S39"/>
    <mergeCell ref="AE37:AE39"/>
    <mergeCell ref="AF37:AF39"/>
    <mergeCell ref="AG37:AG39"/>
    <mergeCell ref="AH37:AH39"/>
    <mergeCell ref="AB40:AB43"/>
    <mergeCell ref="AC40:AC43"/>
    <mergeCell ref="AD40:AD43"/>
    <mergeCell ref="AE40:AE43"/>
    <mergeCell ref="AF40:AF43"/>
    <mergeCell ref="AG40:AG43"/>
    <mergeCell ref="N40:N43"/>
    <mergeCell ref="O40:O43"/>
    <mergeCell ref="P40:P43"/>
    <mergeCell ref="Q40:Q43"/>
    <mergeCell ref="S40:S43"/>
    <mergeCell ref="T40:T43"/>
    <mergeCell ref="U40:U43"/>
    <mergeCell ref="V40:V43"/>
    <mergeCell ref="W40:W43"/>
    <mergeCell ref="K40:K43"/>
    <mergeCell ref="L40:L43"/>
    <mergeCell ref="M40:M43"/>
    <mergeCell ref="AK44:AK46"/>
    <mergeCell ref="AL44:AL46"/>
    <mergeCell ref="T45:T46"/>
    <mergeCell ref="U45:U46"/>
    <mergeCell ref="V45:V46"/>
    <mergeCell ref="W45:W46"/>
    <mergeCell ref="X45:X46"/>
    <mergeCell ref="Z45:Z46"/>
    <mergeCell ref="AA45:AA46"/>
    <mergeCell ref="AB45:AB46"/>
    <mergeCell ref="AC45:AC46"/>
    <mergeCell ref="AD45:AD46"/>
    <mergeCell ref="AH40:AH43"/>
    <mergeCell ref="AJ40:AJ43"/>
    <mergeCell ref="AK40:AK43"/>
    <mergeCell ref="AL40:AL43"/>
    <mergeCell ref="K44:K46"/>
    <mergeCell ref="L44:L46"/>
    <mergeCell ref="M44:M46"/>
    <mergeCell ref="N44:N46"/>
    <mergeCell ref="O44:O46"/>
    <mergeCell ref="P44:P46"/>
    <mergeCell ref="Q44:Q46"/>
    <mergeCell ref="S44:S46"/>
    <mergeCell ref="AE44:AE46"/>
    <mergeCell ref="AF44:AF46"/>
    <mergeCell ref="AG44:AG46"/>
    <mergeCell ref="AH44:AH46"/>
    <mergeCell ref="AJ44:AJ46"/>
    <mergeCell ref="X40:X43"/>
    <mergeCell ref="Z40:Z43"/>
    <mergeCell ref="AA40:AA43"/>
    <mergeCell ref="AB35:AB36"/>
    <mergeCell ref="AG32:AG33"/>
    <mergeCell ref="AH32:AH33"/>
    <mergeCell ref="AJ32:AJ33"/>
    <mergeCell ref="AD35:AD36"/>
    <mergeCell ref="D32:D46"/>
    <mergeCell ref="C32:C46"/>
    <mergeCell ref="B32:B46"/>
    <mergeCell ref="E47:E48"/>
    <mergeCell ref="F47:F48"/>
    <mergeCell ref="G47:G48"/>
    <mergeCell ref="H47:H48"/>
    <mergeCell ref="I47:I48"/>
    <mergeCell ref="J47:J48"/>
    <mergeCell ref="E40:E43"/>
    <mergeCell ref="F40:F43"/>
    <mergeCell ref="G40:G43"/>
    <mergeCell ref="H40:H43"/>
    <mergeCell ref="I40:I43"/>
    <mergeCell ref="J40:J43"/>
    <mergeCell ref="E32:E33"/>
    <mergeCell ref="F32:F33"/>
    <mergeCell ref="G32:G33"/>
    <mergeCell ref="H32:H33"/>
    <mergeCell ref="I32:I33"/>
    <mergeCell ref="J32:J33"/>
    <mergeCell ref="E44:E46"/>
    <mergeCell ref="F44:F46"/>
    <mergeCell ref="G44:G46"/>
    <mergeCell ref="H44:H46"/>
    <mergeCell ref="I44:I46"/>
    <mergeCell ref="J44:J46"/>
    <mergeCell ref="M61:M63"/>
    <mergeCell ref="W59:W60"/>
    <mergeCell ref="X59:X60"/>
    <mergeCell ref="Z59:Z60"/>
    <mergeCell ref="E37:E39"/>
    <mergeCell ref="F37:F39"/>
    <mergeCell ref="G37:G39"/>
    <mergeCell ref="H37:H39"/>
    <mergeCell ref="I37:I39"/>
    <mergeCell ref="AL47:AL48"/>
    <mergeCell ref="AS47:AS48"/>
    <mergeCell ref="E49:E51"/>
    <mergeCell ref="F49:F51"/>
    <mergeCell ref="G49:G51"/>
    <mergeCell ref="H49:H51"/>
    <mergeCell ref="I49:I51"/>
    <mergeCell ref="J49:J51"/>
    <mergeCell ref="K49:K51"/>
    <mergeCell ref="L49:L51"/>
    <mergeCell ref="M49:M51"/>
    <mergeCell ref="N49:N51"/>
    <mergeCell ref="O49:O51"/>
    <mergeCell ref="P49:P51"/>
    <mergeCell ref="Q49:Q51"/>
    <mergeCell ref="S49:S51"/>
    <mergeCell ref="AE49:AE51"/>
    <mergeCell ref="AF49:AF51"/>
    <mergeCell ref="K47:K48"/>
    <mergeCell ref="AE47:AE48"/>
    <mergeCell ref="AS37:AS39"/>
    <mergeCell ref="AS40:AS43"/>
    <mergeCell ref="AS44:AS46"/>
    <mergeCell ref="D47:D53"/>
    <mergeCell ref="C47:C53"/>
    <mergeCell ref="B47:B53"/>
    <mergeCell ref="E54:E57"/>
    <mergeCell ref="F54:F57"/>
    <mergeCell ref="G54:G57"/>
    <mergeCell ref="H54:H57"/>
    <mergeCell ref="I54:I57"/>
    <mergeCell ref="J54:J57"/>
    <mergeCell ref="K54:K57"/>
    <mergeCell ref="L54:L57"/>
    <mergeCell ref="M54:M57"/>
    <mergeCell ref="N54:N57"/>
    <mergeCell ref="O54:O57"/>
    <mergeCell ref="P54:P57"/>
    <mergeCell ref="Q54:Q57"/>
    <mergeCell ref="S54:S57"/>
    <mergeCell ref="B54:B65"/>
    <mergeCell ref="L47:L48"/>
    <mergeCell ref="M47:M48"/>
    <mergeCell ref="N47:N48"/>
    <mergeCell ref="O47:O48"/>
    <mergeCell ref="P47:P48"/>
    <mergeCell ref="Q47:Q48"/>
    <mergeCell ref="S47:S48"/>
    <mergeCell ref="E58:E60"/>
    <mergeCell ref="F58:F60"/>
    <mergeCell ref="G58:G60"/>
    <mergeCell ref="H58:H60"/>
    <mergeCell ref="I58:I60"/>
    <mergeCell ref="J58:J60"/>
    <mergeCell ref="K58:K60"/>
    <mergeCell ref="L58:L60"/>
    <mergeCell ref="M58:M60"/>
    <mergeCell ref="T56:T57"/>
    <mergeCell ref="U56:U57"/>
    <mergeCell ref="V56:V57"/>
    <mergeCell ref="W56:W57"/>
    <mergeCell ref="X56:X57"/>
    <mergeCell ref="Z56:Z57"/>
    <mergeCell ref="AA56:AA57"/>
    <mergeCell ref="AB56:AB57"/>
    <mergeCell ref="T59:T60"/>
    <mergeCell ref="U59:U60"/>
    <mergeCell ref="V59:V60"/>
    <mergeCell ref="N58:N60"/>
    <mergeCell ref="O58:O60"/>
    <mergeCell ref="P58:P60"/>
    <mergeCell ref="Q58:Q60"/>
    <mergeCell ref="S58:S60"/>
    <mergeCell ref="AE64:AE65"/>
    <mergeCell ref="AF64:AF65"/>
    <mergeCell ref="AG64:AG65"/>
    <mergeCell ref="AH64:AH65"/>
    <mergeCell ref="AH61:AH63"/>
    <mergeCell ref="AS49:AS51"/>
    <mergeCell ref="R47:R48"/>
    <mergeCell ref="AF47:AF48"/>
    <mergeCell ref="AS58:AS60"/>
    <mergeCell ref="AG47:AG48"/>
    <mergeCell ref="AH47:AH48"/>
    <mergeCell ref="AI47:AI48"/>
    <mergeCell ref="AJ47:AJ48"/>
    <mergeCell ref="AK47:AK48"/>
    <mergeCell ref="AJ58:AJ60"/>
    <mergeCell ref="AK58:AK60"/>
    <mergeCell ref="AL58:AL60"/>
    <mergeCell ref="AO47:AO48"/>
    <mergeCell ref="AP47:AP48"/>
    <mergeCell ref="AQ47:AQ48"/>
    <mergeCell ref="AR47:AR48"/>
    <mergeCell ref="AG49:AG51"/>
    <mergeCell ref="AH49:AH51"/>
    <mergeCell ref="AJ61:AJ63"/>
    <mergeCell ref="AK61:AK63"/>
    <mergeCell ref="AL61:AL63"/>
    <mergeCell ref="Z61:Z63"/>
    <mergeCell ref="AA61:AA63"/>
    <mergeCell ref="AI49:AI51"/>
    <mergeCell ref="AJ49:AJ51"/>
    <mergeCell ref="AK49:AK51"/>
    <mergeCell ref="AL49:AL51"/>
    <mergeCell ref="AB61:AB63"/>
    <mergeCell ref="AC61:AC63"/>
    <mergeCell ref="AD61:AD63"/>
    <mergeCell ref="AE61:AE63"/>
    <mergeCell ref="AF61:AF63"/>
    <mergeCell ref="AG61:AG63"/>
    <mergeCell ref="AC56:AC57"/>
    <mergeCell ref="AD56:AD57"/>
    <mergeCell ref="AE54:AE57"/>
    <mergeCell ref="AF54:AF57"/>
    <mergeCell ref="AG54:AG57"/>
    <mergeCell ref="AH54:AH57"/>
    <mergeCell ref="AJ54:AJ57"/>
    <mergeCell ref="AA59:AA60"/>
    <mergeCell ref="AB59:AB60"/>
    <mergeCell ref="AC59:AC60"/>
    <mergeCell ref="AD59:AD60"/>
    <mergeCell ref="AE58:AE60"/>
    <mergeCell ref="AF58:AF60"/>
    <mergeCell ref="AG58:AG60"/>
    <mergeCell ref="AH58:AH60"/>
    <mergeCell ref="E61:E63"/>
    <mergeCell ref="F61:F63"/>
    <mergeCell ref="G61:G63"/>
    <mergeCell ref="H61:H63"/>
    <mergeCell ref="I61:I63"/>
    <mergeCell ref="J61:J63"/>
    <mergeCell ref="AJ64:AJ65"/>
    <mergeCell ref="AK64:AK65"/>
    <mergeCell ref="AL64:AL65"/>
    <mergeCell ref="AS54:AS57"/>
    <mergeCell ref="E64:E65"/>
    <mergeCell ref="F64:F65"/>
    <mergeCell ref="G64:G65"/>
    <mergeCell ref="H64:H65"/>
    <mergeCell ref="I64:I65"/>
    <mergeCell ref="J64:J65"/>
    <mergeCell ref="K64:K65"/>
    <mergeCell ref="L64:L65"/>
    <mergeCell ref="M64:M65"/>
    <mergeCell ref="N64:N65"/>
    <mergeCell ref="O64:O65"/>
    <mergeCell ref="P64:P65"/>
    <mergeCell ref="Q64:Q65"/>
    <mergeCell ref="T64:T65"/>
    <mergeCell ref="U64:U65"/>
    <mergeCell ref="AL54:AL57"/>
    <mergeCell ref="AK54:AK57"/>
    <mergeCell ref="Z64:Z65"/>
    <mergeCell ref="AA64:AA65"/>
    <mergeCell ref="AB64:AB65"/>
    <mergeCell ref="AC64:AC65"/>
    <mergeCell ref="AD64:AD65"/>
    <mergeCell ref="K66:K68"/>
    <mergeCell ref="L66:L68"/>
    <mergeCell ref="M66:M68"/>
    <mergeCell ref="N66:N68"/>
    <mergeCell ref="O66:O68"/>
    <mergeCell ref="P66:P68"/>
    <mergeCell ref="Q66:Q68"/>
    <mergeCell ref="S66:S68"/>
    <mergeCell ref="AE66:AE68"/>
    <mergeCell ref="D54:D65"/>
    <mergeCell ref="C54:C65"/>
    <mergeCell ref="V64:V65"/>
    <mergeCell ref="W64:W65"/>
    <mergeCell ref="X64:X65"/>
    <mergeCell ref="X61:X63"/>
    <mergeCell ref="N61:N63"/>
    <mergeCell ref="O61:O63"/>
    <mergeCell ref="P61:P63"/>
    <mergeCell ref="Q61:Q63"/>
    <mergeCell ref="S61:S63"/>
    <mergeCell ref="T61:T63"/>
    <mergeCell ref="U61:U63"/>
    <mergeCell ref="V61:V63"/>
    <mergeCell ref="W61:W63"/>
    <mergeCell ref="K61:K63"/>
    <mergeCell ref="L61:L63"/>
    <mergeCell ref="E66:E68"/>
    <mergeCell ref="F66:F68"/>
    <mergeCell ref="G66:G68"/>
    <mergeCell ref="H66:H68"/>
    <mergeCell ref="I66:I68"/>
    <mergeCell ref="J66:J68"/>
    <mergeCell ref="N69:N70"/>
    <mergeCell ref="O69:O70"/>
    <mergeCell ref="P69:P70"/>
    <mergeCell ref="Q69:Q70"/>
    <mergeCell ref="S69:S70"/>
    <mergeCell ref="AE69:AE70"/>
    <mergeCell ref="AF69:AF70"/>
    <mergeCell ref="AG69:AG70"/>
    <mergeCell ref="AH69:AH70"/>
    <mergeCell ref="AJ69:AJ70"/>
    <mergeCell ref="AK69:AK70"/>
    <mergeCell ref="AL69:AL70"/>
    <mergeCell ref="AQ69:AQ70"/>
    <mergeCell ref="AS69:AS70"/>
    <mergeCell ref="AF66:AF68"/>
    <mergeCell ref="AG66:AG68"/>
    <mergeCell ref="AH66:AH68"/>
    <mergeCell ref="AJ66:AJ68"/>
    <mergeCell ref="AK66:AK68"/>
    <mergeCell ref="AL66:AL68"/>
    <mergeCell ref="AS66:AS68"/>
    <mergeCell ref="T67:T68"/>
    <mergeCell ref="Z67:Z68"/>
    <mergeCell ref="AA67:AA68"/>
    <mergeCell ref="AB67:AB68"/>
    <mergeCell ref="AC67:AC68"/>
    <mergeCell ref="AD67:AD68"/>
    <mergeCell ref="Y67:Y68"/>
    <mergeCell ref="E71:E73"/>
    <mergeCell ref="F71:F73"/>
    <mergeCell ref="G71:G73"/>
    <mergeCell ref="H71:H73"/>
    <mergeCell ref="I71:I73"/>
    <mergeCell ref="J71:J73"/>
    <mergeCell ref="K71:K73"/>
    <mergeCell ref="L71:L73"/>
    <mergeCell ref="M71:M73"/>
    <mergeCell ref="E69:E70"/>
    <mergeCell ref="F69:F70"/>
    <mergeCell ref="G69:G70"/>
    <mergeCell ref="H69:H70"/>
    <mergeCell ref="I69:I70"/>
    <mergeCell ref="J69:J70"/>
    <mergeCell ref="K69:K70"/>
    <mergeCell ref="L69:L70"/>
    <mergeCell ref="M69:M70"/>
    <mergeCell ref="AJ71:AJ73"/>
    <mergeCell ref="AK71:AK73"/>
    <mergeCell ref="AL71:AL73"/>
    <mergeCell ref="AS71:AS73"/>
    <mergeCell ref="T72:T73"/>
    <mergeCell ref="U72:U73"/>
    <mergeCell ref="V72:V73"/>
    <mergeCell ref="W72:W73"/>
    <mergeCell ref="AD72:AD73"/>
    <mergeCell ref="N71:N73"/>
    <mergeCell ref="O71:O73"/>
    <mergeCell ref="P71:P73"/>
    <mergeCell ref="Q71:Q73"/>
    <mergeCell ref="S71:S73"/>
    <mergeCell ref="AE71:AE73"/>
    <mergeCell ref="AF71:AF73"/>
    <mergeCell ref="AG71:AG73"/>
    <mergeCell ref="AH71:AH73"/>
    <mergeCell ref="AO71:AO73"/>
    <mergeCell ref="AP71:AP73"/>
    <mergeCell ref="AQ71:AQ73"/>
    <mergeCell ref="AR71:AR73"/>
    <mergeCell ref="E74:E75"/>
    <mergeCell ref="F74:F75"/>
    <mergeCell ref="G74:G75"/>
    <mergeCell ref="H74:H75"/>
    <mergeCell ref="I74:I75"/>
    <mergeCell ref="J74:J75"/>
    <mergeCell ref="K74:K75"/>
    <mergeCell ref="L74:L75"/>
    <mergeCell ref="M74:M75"/>
    <mergeCell ref="N74:N75"/>
    <mergeCell ref="O74:O75"/>
    <mergeCell ref="P74:P75"/>
    <mergeCell ref="Q74:Q75"/>
    <mergeCell ref="S74:S75"/>
    <mergeCell ref="T74:T75"/>
    <mergeCell ref="U74:U75"/>
    <mergeCell ref="V74:V75"/>
    <mergeCell ref="R74:R75"/>
    <mergeCell ref="AJ76:AJ81"/>
    <mergeCell ref="AK76:AK81"/>
    <mergeCell ref="AL76:AL81"/>
    <mergeCell ref="AS76:AS81"/>
    <mergeCell ref="T80:T81"/>
    <mergeCell ref="AD74:AD75"/>
    <mergeCell ref="AE74:AE75"/>
    <mergeCell ref="AF74:AF75"/>
    <mergeCell ref="AG74:AG75"/>
    <mergeCell ref="AH74:AH75"/>
    <mergeCell ref="AJ74:AJ75"/>
    <mergeCell ref="AK74:AK75"/>
    <mergeCell ref="AL74:AL75"/>
    <mergeCell ref="AS74:AS75"/>
    <mergeCell ref="AO74:AO75"/>
    <mergeCell ref="AP74:AP75"/>
    <mergeCell ref="AQ74:AQ75"/>
    <mergeCell ref="AR74:AR75"/>
    <mergeCell ref="AM76:AM81"/>
    <mergeCell ref="AN76:AN81"/>
    <mergeCell ref="AO76:AO81"/>
    <mergeCell ref="AP76:AP81"/>
    <mergeCell ref="AQ76:AQ81"/>
    <mergeCell ref="AR76:AR81"/>
    <mergeCell ref="W74:W75"/>
    <mergeCell ref="X74:X75"/>
    <mergeCell ref="Z74:Z75"/>
    <mergeCell ref="AA74:AA75"/>
    <mergeCell ref="AB74:AB75"/>
    <mergeCell ref="AC74:AC75"/>
    <mergeCell ref="R76:R81"/>
    <mergeCell ref="D66:D81"/>
    <mergeCell ref="C66:C81"/>
    <mergeCell ref="B66:B81"/>
    <mergeCell ref="U80:U81"/>
    <mergeCell ref="V80:V81"/>
    <mergeCell ref="W80:W81"/>
    <mergeCell ref="X80:X81"/>
    <mergeCell ref="Z80:Z81"/>
    <mergeCell ref="AA80:AA81"/>
    <mergeCell ref="AB80:AB81"/>
    <mergeCell ref="AC80:AC81"/>
    <mergeCell ref="AD80:AD81"/>
    <mergeCell ref="AT74:AT75"/>
    <mergeCell ref="E76:E81"/>
    <mergeCell ref="F76:F81"/>
    <mergeCell ref="G76:G81"/>
    <mergeCell ref="H76:H81"/>
    <mergeCell ref="I76:I81"/>
    <mergeCell ref="J76:J81"/>
    <mergeCell ref="K76:K81"/>
    <mergeCell ref="L76:L81"/>
    <mergeCell ref="M76:M81"/>
    <mergeCell ref="N76:N81"/>
    <mergeCell ref="O76:O81"/>
    <mergeCell ref="P76:P81"/>
    <mergeCell ref="Q76:Q81"/>
    <mergeCell ref="AE76:AE81"/>
    <mergeCell ref="AF76:AF81"/>
    <mergeCell ref="AG76:AG81"/>
    <mergeCell ref="AH76:AH81"/>
    <mergeCell ref="AN71:AN73"/>
    <mergeCell ref="AC84:AC85"/>
    <mergeCell ref="J84:J85"/>
    <mergeCell ref="K84:K85"/>
    <mergeCell ref="L84:L85"/>
    <mergeCell ref="M84:M85"/>
    <mergeCell ref="N84:N85"/>
    <mergeCell ref="O84:O85"/>
    <mergeCell ref="P84:P85"/>
    <mergeCell ref="Q84:Q85"/>
    <mergeCell ref="S84:S85"/>
    <mergeCell ref="D82:D83"/>
    <mergeCell ref="C82:C83"/>
    <mergeCell ref="B82:B83"/>
    <mergeCell ref="A32:A83"/>
    <mergeCell ref="E84:E85"/>
    <mergeCell ref="F84:F85"/>
    <mergeCell ref="G84:G85"/>
    <mergeCell ref="H84:H85"/>
    <mergeCell ref="I84:I85"/>
    <mergeCell ref="S76:S81"/>
    <mergeCell ref="X72:X73"/>
    <mergeCell ref="Z72:Z73"/>
    <mergeCell ref="AA72:AA73"/>
    <mergeCell ref="AB72:AB73"/>
    <mergeCell ref="AC72:AC73"/>
    <mergeCell ref="U67:U68"/>
    <mergeCell ref="V67:V68"/>
    <mergeCell ref="W67:W68"/>
    <mergeCell ref="X67:X68"/>
    <mergeCell ref="R66:R68"/>
    <mergeCell ref="R69:R70"/>
    <mergeCell ref="R71:R73"/>
    <mergeCell ref="AD84:AD85"/>
    <mergeCell ref="AE84:AE85"/>
    <mergeCell ref="AF84:AF85"/>
    <mergeCell ref="AG84:AG85"/>
    <mergeCell ref="AH84:AH85"/>
    <mergeCell ref="AJ84:AJ85"/>
    <mergeCell ref="AK84:AK85"/>
    <mergeCell ref="AL84:AL85"/>
    <mergeCell ref="E87:E88"/>
    <mergeCell ref="F87:F88"/>
    <mergeCell ref="G87:G88"/>
    <mergeCell ref="H87:H88"/>
    <mergeCell ref="I87:I88"/>
    <mergeCell ref="J87:J88"/>
    <mergeCell ref="K87:K88"/>
    <mergeCell ref="L87:L88"/>
    <mergeCell ref="M87:M88"/>
    <mergeCell ref="N87:N88"/>
    <mergeCell ref="O87:O88"/>
    <mergeCell ref="P87:P88"/>
    <mergeCell ref="Q87:Q88"/>
    <mergeCell ref="S87:S88"/>
    <mergeCell ref="AE87:AE88"/>
    <mergeCell ref="AF87:AF88"/>
    <mergeCell ref="T84:T85"/>
    <mergeCell ref="U84:U85"/>
    <mergeCell ref="V84:V85"/>
    <mergeCell ref="W84:W85"/>
    <mergeCell ref="X84:X85"/>
    <mergeCell ref="Z84:Z85"/>
    <mergeCell ref="AA84:AA85"/>
    <mergeCell ref="AB84:AB85"/>
    <mergeCell ref="AG87:AG88"/>
    <mergeCell ref="AH87:AH88"/>
    <mergeCell ref="AJ87:AJ88"/>
    <mergeCell ref="AK87:AK88"/>
    <mergeCell ref="AL87:AL88"/>
    <mergeCell ref="E90:E91"/>
    <mergeCell ref="F90:F91"/>
    <mergeCell ref="G90:G91"/>
    <mergeCell ref="H90:H91"/>
    <mergeCell ref="I90:I91"/>
    <mergeCell ref="J90:J91"/>
    <mergeCell ref="K90:K91"/>
    <mergeCell ref="L90:L91"/>
    <mergeCell ref="M90:M91"/>
    <mergeCell ref="N90:N91"/>
    <mergeCell ref="O90:O91"/>
    <mergeCell ref="P90:P91"/>
    <mergeCell ref="Q90:Q91"/>
    <mergeCell ref="S90:S91"/>
    <mergeCell ref="AE90:AE91"/>
    <mergeCell ref="AF90:AF91"/>
    <mergeCell ref="AG90:AG91"/>
    <mergeCell ref="AH90:AH91"/>
    <mergeCell ref="AJ90:AJ91"/>
    <mergeCell ref="Q92:Q93"/>
    <mergeCell ref="S92:S93"/>
    <mergeCell ref="AE92:AE93"/>
    <mergeCell ref="AF92:AF93"/>
    <mergeCell ref="AG92:AG93"/>
    <mergeCell ref="AH92:AH93"/>
    <mergeCell ref="E92:E93"/>
    <mergeCell ref="F92:F93"/>
    <mergeCell ref="G92:G93"/>
    <mergeCell ref="H92:H93"/>
    <mergeCell ref="I92:I93"/>
    <mergeCell ref="J92:J93"/>
    <mergeCell ref="K92:K93"/>
    <mergeCell ref="L92:L93"/>
    <mergeCell ref="M92:M93"/>
    <mergeCell ref="AK90:AK91"/>
    <mergeCell ref="AL90:AL91"/>
    <mergeCell ref="AS84:AS85"/>
    <mergeCell ref="D84:D94"/>
    <mergeCell ref="C84:C94"/>
    <mergeCell ref="B84:B94"/>
    <mergeCell ref="A84:A94"/>
    <mergeCell ref="E95:E96"/>
    <mergeCell ref="F95:F96"/>
    <mergeCell ref="G95:G96"/>
    <mergeCell ref="H95:H96"/>
    <mergeCell ref="I95:I96"/>
    <mergeCell ref="J95:J96"/>
    <mergeCell ref="K95:K96"/>
    <mergeCell ref="L95:L96"/>
    <mergeCell ref="M95:M96"/>
    <mergeCell ref="N95:N96"/>
    <mergeCell ref="O95:O96"/>
    <mergeCell ref="P95:P96"/>
    <mergeCell ref="Q95:Q96"/>
    <mergeCell ref="S95:S96"/>
    <mergeCell ref="AE95:AE96"/>
    <mergeCell ref="AF95:AF96"/>
    <mergeCell ref="AG95:AG96"/>
    <mergeCell ref="AH95:AH96"/>
    <mergeCell ref="AJ92:AJ93"/>
    <mergeCell ref="AK92:AK93"/>
    <mergeCell ref="AL92:AL93"/>
    <mergeCell ref="AS90:AS91"/>
    <mergeCell ref="AS92:AS93"/>
    <mergeCell ref="AP95:AP96"/>
    <mergeCell ref="N92:N93"/>
    <mergeCell ref="O92:O93"/>
    <mergeCell ref="P92:P93"/>
    <mergeCell ref="AA97:AA98"/>
    <mergeCell ref="AB97:AB98"/>
    <mergeCell ref="AC97:AC98"/>
    <mergeCell ref="AD97:AD98"/>
    <mergeCell ref="AE97:AE98"/>
    <mergeCell ref="AF97:AF98"/>
    <mergeCell ref="AG97:AG98"/>
    <mergeCell ref="N97:N98"/>
    <mergeCell ref="O97:O98"/>
    <mergeCell ref="P97:P98"/>
    <mergeCell ref="Q97:Q98"/>
    <mergeCell ref="S97:S98"/>
    <mergeCell ref="AR97:AR98"/>
    <mergeCell ref="AN97:AN98"/>
    <mergeCell ref="AO97:AO98"/>
    <mergeCell ref="AP97:AP98"/>
    <mergeCell ref="AR95:AR96"/>
    <mergeCell ref="AS97:AS98"/>
    <mergeCell ref="AT97:AT98"/>
    <mergeCell ref="E99:E100"/>
    <mergeCell ref="F99:F100"/>
    <mergeCell ref="G99:G100"/>
    <mergeCell ref="H99:H100"/>
    <mergeCell ref="I99:I100"/>
    <mergeCell ref="J99:J100"/>
    <mergeCell ref="K99:K100"/>
    <mergeCell ref="L99:L100"/>
    <mergeCell ref="M99:M100"/>
    <mergeCell ref="N99:N100"/>
    <mergeCell ref="O99:O100"/>
    <mergeCell ref="P99:P100"/>
    <mergeCell ref="Q99:Q100"/>
    <mergeCell ref="S99:S100"/>
    <mergeCell ref="AE99:AE100"/>
    <mergeCell ref="AF99:AF100"/>
    <mergeCell ref="AG99:AG100"/>
    <mergeCell ref="AH99:AH100"/>
    <mergeCell ref="AJ99:AJ100"/>
    <mergeCell ref="AK99:AK100"/>
    <mergeCell ref="AL99:AL100"/>
    <mergeCell ref="AH97:AH98"/>
    <mergeCell ref="AJ97:AJ98"/>
    <mergeCell ref="AK97:AK98"/>
    <mergeCell ref="AL97:AL98"/>
    <mergeCell ref="E97:E98"/>
    <mergeCell ref="F97:F98"/>
    <mergeCell ref="G97:G98"/>
    <mergeCell ref="H97:H98"/>
    <mergeCell ref="AM97:AM98"/>
    <mergeCell ref="AJ101:AJ102"/>
    <mergeCell ref="AK101:AK102"/>
    <mergeCell ref="AL101:AL102"/>
    <mergeCell ref="AN101:AN102"/>
    <mergeCell ref="AO101:AO102"/>
    <mergeCell ref="AP101:AP102"/>
    <mergeCell ref="D95:D102"/>
    <mergeCell ref="C95:C102"/>
    <mergeCell ref="AM99:AM100"/>
    <mergeCell ref="AN99:AN100"/>
    <mergeCell ref="AO99:AO100"/>
    <mergeCell ref="AP99:AP100"/>
    <mergeCell ref="AQ99:AQ100"/>
    <mergeCell ref="T97:T98"/>
    <mergeCell ref="U97:U98"/>
    <mergeCell ref="V97:V98"/>
    <mergeCell ref="W97:W98"/>
    <mergeCell ref="I97:I98"/>
    <mergeCell ref="J97:J98"/>
    <mergeCell ref="K97:K98"/>
    <mergeCell ref="L97:L98"/>
    <mergeCell ref="M97:M98"/>
    <mergeCell ref="AJ95:AJ96"/>
    <mergeCell ref="AK95:AK96"/>
    <mergeCell ref="AL95:AL96"/>
    <mergeCell ref="AM95:AM96"/>
    <mergeCell ref="AN95:AN96"/>
    <mergeCell ref="AO95:AO96"/>
    <mergeCell ref="AQ95:AQ96"/>
    <mergeCell ref="AQ97:AQ98"/>
    <mergeCell ref="X97:X98"/>
    <mergeCell ref="Z97:Z98"/>
    <mergeCell ref="E105:E106"/>
    <mergeCell ref="F105:F106"/>
    <mergeCell ref="G105:G106"/>
    <mergeCell ref="H105:H106"/>
    <mergeCell ref="I105:I106"/>
    <mergeCell ref="J105:J106"/>
    <mergeCell ref="K105:K106"/>
    <mergeCell ref="L105:L106"/>
    <mergeCell ref="M105:M106"/>
    <mergeCell ref="N105:N106"/>
    <mergeCell ref="O105:O106"/>
    <mergeCell ref="P105:P106"/>
    <mergeCell ref="Q105:Q106"/>
    <mergeCell ref="AR99:AR100"/>
    <mergeCell ref="E101:E102"/>
    <mergeCell ref="F101:F102"/>
    <mergeCell ref="G101:G102"/>
    <mergeCell ref="H101:H102"/>
    <mergeCell ref="I101:I102"/>
    <mergeCell ref="J101:J102"/>
    <mergeCell ref="K101:K102"/>
    <mergeCell ref="L101:L102"/>
    <mergeCell ref="M101:M102"/>
    <mergeCell ref="N101:N102"/>
    <mergeCell ref="O101:O102"/>
    <mergeCell ref="P101:P102"/>
    <mergeCell ref="Q101:Q102"/>
    <mergeCell ref="S101:S102"/>
    <mergeCell ref="AE101:AE102"/>
    <mergeCell ref="AF101:AF102"/>
    <mergeCell ref="AG101:AG102"/>
    <mergeCell ref="AH101:AH102"/>
    <mergeCell ref="N103:N104"/>
    <mergeCell ref="O103:O104"/>
    <mergeCell ref="P103:P104"/>
    <mergeCell ref="Q103:Q104"/>
    <mergeCell ref="S103:S104"/>
    <mergeCell ref="AE103:AE104"/>
    <mergeCell ref="AF103:AF104"/>
    <mergeCell ref="AG103:AG104"/>
    <mergeCell ref="AH103:AH104"/>
    <mergeCell ref="E103:E104"/>
    <mergeCell ref="F103:F104"/>
    <mergeCell ref="G103:G104"/>
    <mergeCell ref="H103:H104"/>
    <mergeCell ref="I103:I104"/>
    <mergeCell ref="J103:J104"/>
    <mergeCell ref="K103:K104"/>
    <mergeCell ref="L103:L104"/>
    <mergeCell ref="M103:M104"/>
    <mergeCell ref="T105:T106"/>
    <mergeCell ref="U105:U106"/>
    <mergeCell ref="V105:V106"/>
    <mergeCell ref="AL105:AL106"/>
    <mergeCell ref="AM105:AM106"/>
    <mergeCell ref="AN105:AN106"/>
    <mergeCell ref="AO105:AO106"/>
    <mergeCell ref="AP105:AP106"/>
    <mergeCell ref="AQ105:AQ106"/>
    <mergeCell ref="X105:X106"/>
    <mergeCell ref="Z105:Z106"/>
    <mergeCell ref="AA105:AA106"/>
    <mergeCell ref="AB105:AB106"/>
    <mergeCell ref="AC105:AC106"/>
    <mergeCell ref="AD105:AD106"/>
    <mergeCell ref="AE105:AE106"/>
    <mergeCell ref="AF105:AF106"/>
    <mergeCell ref="AG105:AG106"/>
    <mergeCell ref="W105:W106"/>
    <mergeCell ref="AK103:AK104"/>
    <mergeCell ref="AL103:AL104"/>
    <mergeCell ref="AM103:AM104"/>
    <mergeCell ref="AN103:AN104"/>
    <mergeCell ref="AO103:AO104"/>
    <mergeCell ref="O110:O111"/>
    <mergeCell ref="P110:P111"/>
    <mergeCell ref="Q110:Q111"/>
    <mergeCell ref="S110:S111"/>
    <mergeCell ref="AE110:AE111"/>
    <mergeCell ref="AR105:AR106"/>
    <mergeCell ref="AS105:AS106"/>
    <mergeCell ref="AT105:AT106"/>
    <mergeCell ref="D103:D106"/>
    <mergeCell ref="C103:C106"/>
    <mergeCell ref="E107:E108"/>
    <mergeCell ref="F107:F108"/>
    <mergeCell ref="G107:G108"/>
    <mergeCell ref="H107:H108"/>
    <mergeCell ref="I107:I108"/>
    <mergeCell ref="J107:J108"/>
    <mergeCell ref="K107:K108"/>
    <mergeCell ref="L107:L108"/>
    <mergeCell ref="M107:M108"/>
    <mergeCell ref="N107:N108"/>
    <mergeCell ref="O107:O108"/>
    <mergeCell ref="P107:P108"/>
    <mergeCell ref="Q107:Q108"/>
    <mergeCell ref="S107:S108"/>
    <mergeCell ref="AE107:AE108"/>
    <mergeCell ref="AF107:AF108"/>
    <mergeCell ref="S105:S106"/>
    <mergeCell ref="AH107:AH108"/>
    <mergeCell ref="AJ107:AJ108"/>
    <mergeCell ref="AH105:AH106"/>
    <mergeCell ref="AJ105:AJ106"/>
    <mergeCell ref="AK105:AK106"/>
    <mergeCell ref="AP110:AP111"/>
    <mergeCell ref="AQ110:AQ111"/>
    <mergeCell ref="AR110:AR111"/>
    <mergeCell ref="A110:A112"/>
    <mergeCell ref="B110:B112"/>
    <mergeCell ref="C110:C112"/>
    <mergeCell ref="D110:D112"/>
    <mergeCell ref="AF110:AF111"/>
    <mergeCell ref="AG110:AG111"/>
    <mergeCell ref="AH110:AH111"/>
    <mergeCell ref="AJ110:AJ111"/>
    <mergeCell ref="AK110:AK111"/>
    <mergeCell ref="AL110:AL111"/>
    <mergeCell ref="AM110:AM111"/>
    <mergeCell ref="AN110:AN111"/>
    <mergeCell ref="AO110:AO111"/>
    <mergeCell ref="AK107:AK108"/>
    <mergeCell ref="AL107:AL108"/>
    <mergeCell ref="D107:D108"/>
    <mergeCell ref="C107:C108"/>
    <mergeCell ref="B95:B109"/>
    <mergeCell ref="A95:A109"/>
    <mergeCell ref="E110:E111"/>
    <mergeCell ref="F110:F111"/>
    <mergeCell ref="G110:G111"/>
    <mergeCell ref="H110:H111"/>
    <mergeCell ref="AJ103:AJ104"/>
    <mergeCell ref="D116:D119"/>
    <mergeCell ref="C116:C119"/>
    <mergeCell ref="AO118:AO119"/>
    <mergeCell ref="AP118:AP119"/>
    <mergeCell ref="AQ118:AQ119"/>
    <mergeCell ref="AR118:AR119"/>
    <mergeCell ref="AS118:AS119"/>
    <mergeCell ref="AB118:AB119"/>
    <mergeCell ref="AC118:AC119"/>
    <mergeCell ref="AD118:AD119"/>
    <mergeCell ref="AE118:AE119"/>
    <mergeCell ref="AF118:AF119"/>
    <mergeCell ref="AG118:AG119"/>
    <mergeCell ref="AH118:AH119"/>
    <mergeCell ref="AJ118:AJ119"/>
    <mergeCell ref="P116:P117"/>
    <mergeCell ref="Q116:Q117"/>
    <mergeCell ref="S116:S117"/>
    <mergeCell ref="AE116:AE117"/>
    <mergeCell ref="AF116:AF117"/>
    <mergeCell ref="AG116:AG117"/>
    <mergeCell ref="AK118:AK119"/>
    <mergeCell ref="AL118:AL119"/>
    <mergeCell ref="AH116:AH117"/>
    <mergeCell ref="AJ116:AJ117"/>
    <mergeCell ref="AK116:AK117"/>
    <mergeCell ref="U118:U119"/>
    <mergeCell ref="V118:V119"/>
    <mergeCell ref="W118:W119"/>
    <mergeCell ref="X118:X119"/>
    <mergeCell ref="AA118:AA119"/>
    <mergeCell ref="Z118:Z119"/>
    <mergeCell ref="AT71:AT73"/>
    <mergeCell ref="AM74:AM75"/>
    <mergeCell ref="AN74:AN75"/>
    <mergeCell ref="E118:E119"/>
    <mergeCell ref="F118:F119"/>
    <mergeCell ref="G118:G119"/>
    <mergeCell ref="H118:H119"/>
    <mergeCell ref="I118:I119"/>
    <mergeCell ref="J118:J119"/>
    <mergeCell ref="K118:K119"/>
    <mergeCell ref="L118:L119"/>
    <mergeCell ref="M118:M119"/>
    <mergeCell ref="N118:N119"/>
    <mergeCell ref="O118:O119"/>
    <mergeCell ref="P118:P119"/>
    <mergeCell ref="Q118:Q119"/>
    <mergeCell ref="S118:S119"/>
    <mergeCell ref="T118:T119"/>
    <mergeCell ref="I110:I111"/>
    <mergeCell ref="J110:J111"/>
    <mergeCell ref="K110:K111"/>
    <mergeCell ref="L110:L111"/>
    <mergeCell ref="M110:M111"/>
    <mergeCell ref="N110:N111"/>
    <mergeCell ref="AM118:AM119"/>
    <mergeCell ref="AN118:AN119"/>
    <mergeCell ref="AG107:AG108"/>
    <mergeCell ref="AT76:AT81"/>
    <mergeCell ref="AM84:AM85"/>
    <mergeCell ref="AN84:AN85"/>
    <mergeCell ref="AO84:AO85"/>
    <mergeCell ref="AP84:AP85"/>
    <mergeCell ref="AK113:AK114"/>
    <mergeCell ref="AL113:AL114"/>
    <mergeCell ref="AS113:AS115"/>
    <mergeCell ref="AT113:AT115"/>
    <mergeCell ref="AQ84:AQ85"/>
    <mergeCell ref="AT84:AT94"/>
    <mergeCell ref="AS15:AS16"/>
    <mergeCell ref="B116:B119"/>
    <mergeCell ref="A116:A119"/>
    <mergeCell ref="AL116:AL117"/>
    <mergeCell ref="E116:E117"/>
    <mergeCell ref="F116:F117"/>
    <mergeCell ref="G116:G117"/>
    <mergeCell ref="H116:H117"/>
    <mergeCell ref="I116:I117"/>
    <mergeCell ref="J116:J117"/>
    <mergeCell ref="K116:K117"/>
    <mergeCell ref="L116:L117"/>
    <mergeCell ref="M116:M117"/>
    <mergeCell ref="N116:N117"/>
    <mergeCell ref="O116:O117"/>
    <mergeCell ref="AM66:AM68"/>
    <mergeCell ref="AN66:AN68"/>
    <mergeCell ref="AO66:AO68"/>
    <mergeCell ref="AP66:AP68"/>
    <mergeCell ref="AQ66:AQ68"/>
    <mergeCell ref="AR66:AR68"/>
    <mergeCell ref="AT66:AT68"/>
    <mergeCell ref="AT69:AT70"/>
    <mergeCell ref="AM71:AM73"/>
    <mergeCell ref="E113:E114"/>
    <mergeCell ref="F113:F114"/>
    <mergeCell ref="D113:D115"/>
    <mergeCell ref="C113:C115"/>
    <mergeCell ref="B113:B115"/>
    <mergeCell ref="A113:A115"/>
    <mergeCell ref="K113:K114"/>
    <mergeCell ref="L113:L114"/>
    <mergeCell ref="M113:M114"/>
    <mergeCell ref="N113:N114"/>
    <mergeCell ref="O113:O114"/>
    <mergeCell ref="P113:P114"/>
    <mergeCell ref="Q113:Q114"/>
    <mergeCell ref="S113:S114"/>
    <mergeCell ref="AE113:AE114"/>
    <mergeCell ref="AF113:AF114"/>
    <mergeCell ref="AG113:AG114"/>
    <mergeCell ref="AH113:AH114"/>
    <mergeCell ref="AJ113:AJ114"/>
    <mergeCell ref="G113:G114"/>
    <mergeCell ref="H113:H114"/>
    <mergeCell ref="I113:I114"/>
    <mergeCell ref="J113:J114"/>
  </mergeCells>
  <conditionalFormatting sqref="AE8">
    <cfRule type="containsText" dxfId="1840" priority="3064" operator="containsText" text="Muy Baja">
      <formula>NOT(ISERROR(SEARCH("Muy Baja",AE8)))</formula>
    </cfRule>
    <cfRule type="containsText" dxfId="1839" priority="3065" operator="containsText" text="Baja">
      <formula>NOT(ISERROR(SEARCH("Baja",AE8)))</formula>
    </cfRule>
    <cfRule type="containsText" dxfId="1838" priority="3066" operator="containsText" text="A l t a">
      <formula>NOT(ISERROR(SEARCH("A l t a",AE8)))</formula>
    </cfRule>
    <cfRule type="containsText" dxfId="1837" priority="3067" operator="containsText" text="Muy Alta">
      <formula>NOT(ISERROR(SEARCH("Muy Alta",AE8)))</formula>
    </cfRule>
    <cfRule type="cellIs" dxfId="1836" priority="3068" operator="equal">
      <formula>"Media"</formula>
    </cfRule>
  </conditionalFormatting>
  <conditionalFormatting sqref="M8">
    <cfRule type="containsText" dxfId="1835" priority="2737" operator="containsText" text="Muy Baja">
      <formula>NOT(ISERROR(SEARCH("Muy Baja",M8)))</formula>
    </cfRule>
    <cfRule type="containsText" dxfId="1834" priority="2738" operator="containsText" text="Baja">
      <formula>NOT(ISERROR(SEARCH("Baja",M8)))</formula>
    </cfRule>
    <cfRule type="containsText" dxfId="1833" priority="2739" operator="containsText" text="A l t a">
      <formula>NOT(ISERROR(SEARCH("A l t a",M8)))</formula>
    </cfRule>
    <cfRule type="containsText" dxfId="1832" priority="2740" operator="containsText" text="Muy Alta">
      <formula>NOT(ISERROR(SEARCH("Muy Alta",M8)))</formula>
    </cfRule>
    <cfRule type="cellIs" dxfId="1831" priority="2741" operator="equal">
      <formula>"Media"</formula>
    </cfRule>
  </conditionalFormatting>
  <conditionalFormatting sqref="P8">
    <cfRule type="containsText" dxfId="1830" priority="2732" operator="containsText" text="Catastrófico">
      <formula>NOT(ISERROR(SEARCH("Catastrófico",P8)))</formula>
    </cfRule>
    <cfRule type="containsText" dxfId="1829" priority="2733" operator="containsText" text="Mayor">
      <formula>NOT(ISERROR(SEARCH("Mayor",P8)))</formula>
    </cfRule>
    <cfRule type="containsText" dxfId="1828" priority="2734" operator="containsText" text="Moderado">
      <formula>NOT(ISERROR(SEARCH("Moderado",P8)))</formula>
    </cfRule>
    <cfRule type="containsText" dxfId="1827" priority="2735" operator="containsText" text="Menor">
      <formula>NOT(ISERROR(SEARCH("Menor",P8)))</formula>
    </cfRule>
    <cfRule type="containsText" dxfId="1826" priority="2736" operator="containsText" text="Leve">
      <formula>NOT(ISERROR(SEARCH("Leve",P8)))</formula>
    </cfRule>
  </conditionalFormatting>
  <conditionalFormatting sqref="S8">
    <cfRule type="containsText" dxfId="1825" priority="2728" operator="containsText" text="Extremo">
      <formula>NOT(ISERROR(SEARCH("Extremo",S8)))</formula>
    </cfRule>
    <cfRule type="containsText" dxfId="1824" priority="2729" operator="containsText" text="Alto">
      <formula>NOT(ISERROR(SEARCH("Alto",S8)))</formula>
    </cfRule>
    <cfRule type="containsText" dxfId="1823" priority="2730" operator="containsText" text="Moderado">
      <formula>NOT(ISERROR(SEARCH("Moderado",S8)))</formula>
    </cfRule>
    <cfRule type="containsText" dxfId="1822" priority="2731" operator="containsText" text="Bajo">
      <formula>NOT(ISERROR(SEARCH("Bajo",S8)))</formula>
    </cfRule>
  </conditionalFormatting>
  <conditionalFormatting sqref="N8">
    <cfRule type="containsText" dxfId="1821" priority="2723" operator="containsText" text="Muy Baja">
      <formula>NOT(ISERROR(SEARCH("Muy Baja",N8)))</formula>
    </cfRule>
    <cfRule type="containsText" dxfId="1820" priority="2724" operator="containsText" text="Baja">
      <formula>NOT(ISERROR(SEARCH("Baja",N8)))</formula>
    </cfRule>
    <cfRule type="containsText" dxfId="1819" priority="2725" operator="containsText" text="A l t a">
      <formula>NOT(ISERROR(SEARCH("A l t a",N8)))</formula>
    </cfRule>
    <cfRule type="containsText" dxfId="1818" priority="2726" operator="containsText" text="Muy Alta">
      <formula>NOT(ISERROR(SEARCH("Muy Alta",N8)))</formula>
    </cfRule>
    <cfRule type="cellIs" dxfId="1817" priority="2727" operator="equal">
      <formula>"Media"</formula>
    </cfRule>
  </conditionalFormatting>
  <conditionalFormatting sqref="AG8">
    <cfRule type="containsText" dxfId="1816" priority="2671" operator="containsText" text="Catastrófico">
      <formula>NOT(ISERROR(SEARCH("Catastrófico",AG8)))</formula>
    </cfRule>
    <cfRule type="containsText" dxfId="1815" priority="2672" operator="containsText" text="Mayor">
      <formula>NOT(ISERROR(SEARCH("Mayor",AG8)))</formula>
    </cfRule>
    <cfRule type="containsText" dxfId="1814" priority="2673" operator="containsText" text="Moderado">
      <formula>NOT(ISERROR(SEARCH("Moderado",AG8)))</formula>
    </cfRule>
    <cfRule type="containsText" dxfId="1813" priority="2674" operator="containsText" text="Menor">
      <formula>NOT(ISERROR(SEARCH("Menor",AG8)))</formula>
    </cfRule>
    <cfRule type="containsText" dxfId="1812" priority="2675" operator="containsText" text="Leve">
      <formula>NOT(ISERROR(SEARCH("Leve",AG8)))</formula>
    </cfRule>
  </conditionalFormatting>
  <conditionalFormatting sqref="AJ8">
    <cfRule type="containsText" dxfId="1811" priority="2650" operator="containsText" text="Extremo">
      <formula>NOT(ISERROR(SEARCH("Extremo",AJ8)))</formula>
    </cfRule>
    <cfRule type="containsText" dxfId="1810" priority="2651" operator="containsText" text="Alto">
      <formula>NOT(ISERROR(SEARCH("Alto",AJ8)))</formula>
    </cfRule>
    <cfRule type="containsText" dxfId="1809" priority="2652" operator="containsText" text="Moderado">
      <formula>NOT(ISERROR(SEARCH("Moderado",AJ8)))</formula>
    </cfRule>
    <cfRule type="containsText" dxfId="1808" priority="2653" operator="containsText" text="Bajo">
      <formula>NOT(ISERROR(SEARCH("Bajo",AJ8)))</formula>
    </cfRule>
  </conditionalFormatting>
  <conditionalFormatting sqref="M12 M14">
    <cfRule type="containsText" dxfId="1807" priority="2499" operator="containsText" text="Muy Baja">
      <formula>NOT(ISERROR(SEARCH("Muy Baja",M12)))</formula>
    </cfRule>
    <cfRule type="containsText" dxfId="1806" priority="2500" operator="containsText" text="Baja">
      <formula>NOT(ISERROR(SEARCH("Baja",M12)))</formula>
    </cfRule>
    <cfRule type="containsText" dxfId="1805" priority="2501" operator="containsText" text="A l t a">
      <formula>NOT(ISERROR(SEARCH("A l t a",M12)))</formula>
    </cfRule>
    <cfRule type="containsText" dxfId="1804" priority="2502" operator="containsText" text="Muy Alta">
      <formula>NOT(ISERROR(SEARCH("Muy Alta",M12)))</formula>
    </cfRule>
    <cfRule type="cellIs" dxfId="1803" priority="2503" operator="equal">
      <formula>"Media"</formula>
    </cfRule>
  </conditionalFormatting>
  <conditionalFormatting sqref="P12 P14">
    <cfRule type="containsText" dxfId="1802" priority="2494" operator="containsText" text="Catastrófico">
      <formula>NOT(ISERROR(SEARCH("Catastrófico",P12)))</formula>
    </cfRule>
    <cfRule type="containsText" dxfId="1801" priority="2495" operator="containsText" text="Mayor">
      <formula>NOT(ISERROR(SEARCH("Mayor",P12)))</formula>
    </cfRule>
    <cfRule type="containsText" dxfId="1800" priority="2496" operator="containsText" text="Moderado">
      <formula>NOT(ISERROR(SEARCH("Moderado",P12)))</formula>
    </cfRule>
    <cfRule type="containsText" dxfId="1799" priority="2497" operator="containsText" text="Menor">
      <formula>NOT(ISERROR(SEARCH("Menor",P12)))</formula>
    </cfRule>
    <cfRule type="containsText" dxfId="1798" priority="2498" operator="containsText" text="Leve">
      <formula>NOT(ISERROR(SEARCH("Leve",P12)))</formula>
    </cfRule>
  </conditionalFormatting>
  <conditionalFormatting sqref="S12 S14">
    <cfRule type="containsText" dxfId="1797" priority="2490" operator="containsText" text="Extremo">
      <formula>NOT(ISERROR(SEARCH("Extremo",S12)))</formula>
    </cfRule>
    <cfRule type="containsText" dxfId="1796" priority="2491" operator="containsText" text="Alto">
      <formula>NOT(ISERROR(SEARCH("Alto",S12)))</formula>
    </cfRule>
    <cfRule type="containsText" dxfId="1795" priority="2492" operator="containsText" text="Moderado">
      <formula>NOT(ISERROR(SEARCH("Moderado",S12)))</formula>
    </cfRule>
    <cfRule type="containsText" dxfId="1794" priority="2493" operator="containsText" text="Bajo">
      <formula>NOT(ISERROR(SEARCH("Bajo",S12)))</formula>
    </cfRule>
  </conditionalFormatting>
  <conditionalFormatting sqref="N12 N14">
    <cfRule type="containsText" dxfId="1793" priority="2485" operator="containsText" text="Muy Baja">
      <formula>NOT(ISERROR(SEARCH("Muy Baja",N12)))</formula>
    </cfRule>
    <cfRule type="containsText" dxfId="1792" priority="2486" operator="containsText" text="Baja">
      <formula>NOT(ISERROR(SEARCH("Baja",N12)))</formula>
    </cfRule>
    <cfRule type="containsText" dxfId="1791" priority="2487" operator="containsText" text="A l t a">
      <formula>NOT(ISERROR(SEARCH("A l t a",N12)))</formula>
    </cfRule>
    <cfRule type="containsText" dxfId="1790" priority="2488" operator="containsText" text="Muy Alta">
      <formula>NOT(ISERROR(SEARCH("Muy Alta",N12)))</formula>
    </cfRule>
    <cfRule type="cellIs" dxfId="1789" priority="2489" operator="equal">
      <formula>"Media"</formula>
    </cfRule>
  </conditionalFormatting>
  <conditionalFormatting sqref="AG12 AG14">
    <cfRule type="containsText" dxfId="1788" priority="2480" operator="containsText" text="Catastrófico">
      <formula>NOT(ISERROR(SEARCH("Catastrófico",AG12)))</formula>
    </cfRule>
    <cfRule type="containsText" dxfId="1787" priority="2481" operator="containsText" text="Mayor">
      <formula>NOT(ISERROR(SEARCH("Mayor",AG12)))</formula>
    </cfRule>
    <cfRule type="containsText" dxfId="1786" priority="2482" operator="containsText" text="Moderado">
      <formula>NOT(ISERROR(SEARCH("Moderado",AG12)))</formula>
    </cfRule>
    <cfRule type="containsText" dxfId="1785" priority="2483" operator="containsText" text="Menor">
      <formula>NOT(ISERROR(SEARCH("Menor",AG12)))</formula>
    </cfRule>
    <cfRule type="containsText" dxfId="1784" priority="2484" operator="containsText" text="Leve">
      <formula>NOT(ISERROR(SEARCH("Leve",AG12)))</formula>
    </cfRule>
  </conditionalFormatting>
  <conditionalFormatting sqref="AJ12 AJ14">
    <cfRule type="containsText" dxfId="1783" priority="2476" operator="containsText" text="Extremo">
      <formula>NOT(ISERROR(SEARCH("Extremo",AJ12)))</formula>
    </cfRule>
    <cfRule type="containsText" dxfId="1782" priority="2477" operator="containsText" text="Alto">
      <formula>NOT(ISERROR(SEARCH("Alto",AJ12)))</formula>
    </cfRule>
    <cfRule type="containsText" dxfId="1781" priority="2478" operator="containsText" text="Moderado">
      <formula>NOT(ISERROR(SEARCH("Moderado",AJ12)))</formula>
    </cfRule>
    <cfRule type="containsText" dxfId="1780" priority="2479" operator="containsText" text="Bajo">
      <formula>NOT(ISERROR(SEARCH("Bajo",AJ12)))</formula>
    </cfRule>
  </conditionalFormatting>
  <conditionalFormatting sqref="AE12 AE14">
    <cfRule type="containsText" dxfId="1779" priority="2471" operator="containsText" text="Muy Baja">
      <formula>NOT(ISERROR(SEARCH("Muy Baja",AE12)))</formula>
    </cfRule>
    <cfRule type="containsText" dxfId="1778" priority="2472" operator="containsText" text="Baja">
      <formula>NOT(ISERROR(SEARCH("Baja",AE12)))</formula>
    </cfRule>
    <cfRule type="containsText" dxfId="1777" priority="2473" operator="containsText" text="A l t a">
      <formula>NOT(ISERROR(SEARCH("A l t a",AE12)))</formula>
    </cfRule>
    <cfRule type="containsText" dxfId="1776" priority="2474" operator="containsText" text="Muy Alta">
      <formula>NOT(ISERROR(SEARCH("Muy Alta",AE12)))</formula>
    </cfRule>
    <cfRule type="cellIs" dxfId="1775" priority="2475" operator="equal">
      <formula>"Media"</formula>
    </cfRule>
  </conditionalFormatting>
  <conditionalFormatting sqref="M15">
    <cfRule type="containsText" dxfId="1774" priority="2466" operator="containsText" text="Muy Baja">
      <formula>NOT(ISERROR(SEARCH("Muy Baja",M15)))</formula>
    </cfRule>
    <cfRule type="containsText" dxfId="1773" priority="2467" operator="containsText" text="Baja">
      <formula>NOT(ISERROR(SEARCH("Baja",M15)))</formula>
    </cfRule>
    <cfRule type="containsText" dxfId="1772" priority="2468" operator="containsText" text="A l t a">
      <formula>NOT(ISERROR(SEARCH("A l t a",M15)))</formula>
    </cfRule>
    <cfRule type="containsText" dxfId="1771" priority="2469" operator="containsText" text="Muy Alta">
      <formula>NOT(ISERROR(SEARCH("Muy Alta",M15)))</formula>
    </cfRule>
    <cfRule type="cellIs" dxfId="1770" priority="2470" operator="equal">
      <formula>"Media"</formula>
    </cfRule>
  </conditionalFormatting>
  <conditionalFormatting sqref="P15">
    <cfRule type="containsText" dxfId="1769" priority="2461" operator="containsText" text="Catastrófico">
      <formula>NOT(ISERROR(SEARCH("Catastrófico",P15)))</formula>
    </cfRule>
    <cfRule type="containsText" dxfId="1768" priority="2462" operator="containsText" text="Mayor">
      <formula>NOT(ISERROR(SEARCH("Mayor",P15)))</formula>
    </cfRule>
    <cfRule type="containsText" dxfId="1767" priority="2463" operator="containsText" text="Moderado">
      <formula>NOT(ISERROR(SEARCH("Moderado",P15)))</formula>
    </cfRule>
    <cfRule type="containsText" dxfId="1766" priority="2464" operator="containsText" text="Menor">
      <formula>NOT(ISERROR(SEARCH("Menor",P15)))</formula>
    </cfRule>
    <cfRule type="containsText" dxfId="1765" priority="2465" operator="containsText" text="Leve">
      <formula>NOT(ISERROR(SEARCH("Leve",P15)))</formula>
    </cfRule>
  </conditionalFormatting>
  <conditionalFormatting sqref="S15">
    <cfRule type="containsText" dxfId="1764" priority="2457" operator="containsText" text="Extremo">
      <formula>NOT(ISERROR(SEARCH("Extremo",S15)))</formula>
    </cfRule>
    <cfRule type="containsText" dxfId="1763" priority="2458" operator="containsText" text="Alto">
      <formula>NOT(ISERROR(SEARCH("Alto",S15)))</formula>
    </cfRule>
    <cfRule type="containsText" dxfId="1762" priority="2459" operator="containsText" text="Moderado">
      <formula>NOT(ISERROR(SEARCH("Moderado",S15)))</formula>
    </cfRule>
    <cfRule type="containsText" dxfId="1761" priority="2460" operator="containsText" text="Bajo">
      <formula>NOT(ISERROR(SEARCH("Bajo",S15)))</formula>
    </cfRule>
  </conditionalFormatting>
  <conditionalFormatting sqref="N15">
    <cfRule type="containsText" dxfId="1760" priority="2452" operator="containsText" text="Muy Baja">
      <formula>NOT(ISERROR(SEARCH("Muy Baja",N15)))</formula>
    </cfRule>
    <cfRule type="containsText" dxfId="1759" priority="2453" operator="containsText" text="Baja">
      <formula>NOT(ISERROR(SEARCH("Baja",N15)))</formula>
    </cfRule>
    <cfRule type="containsText" dxfId="1758" priority="2454" operator="containsText" text="A l t a">
      <formula>NOT(ISERROR(SEARCH("A l t a",N15)))</formula>
    </cfRule>
    <cfRule type="containsText" dxfId="1757" priority="2455" operator="containsText" text="Muy Alta">
      <formula>NOT(ISERROR(SEARCH("Muy Alta",N15)))</formula>
    </cfRule>
    <cfRule type="cellIs" dxfId="1756" priority="2456" operator="equal">
      <formula>"Media"</formula>
    </cfRule>
  </conditionalFormatting>
  <conditionalFormatting sqref="AG15">
    <cfRule type="containsText" dxfId="1755" priority="2447" operator="containsText" text="Catastrófico">
      <formula>NOT(ISERROR(SEARCH("Catastrófico",AG15)))</formula>
    </cfRule>
    <cfRule type="containsText" dxfId="1754" priority="2448" operator="containsText" text="Mayor">
      <formula>NOT(ISERROR(SEARCH("Mayor",AG15)))</formula>
    </cfRule>
    <cfRule type="containsText" dxfId="1753" priority="2449" operator="containsText" text="Moderado">
      <formula>NOT(ISERROR(SEARCH("Moderado",AG15)))</formula>
    </cfRule>
    <cfRule type="containsText" dxfId="1752" priority="2450" operator="containsText" text="Menor">
      <formula>NOT(ISERROR(SEARCH("Menor",AG15)))</formula>
    </cfRule>
    <cfRule type="containsText" dxfId="1751" priority="2451" operator="containsText" text="Leve">
      <formula>NOT(ISERROR(SEARCH("Leve",AG15)))</formula>
    </cfRule>
  </conditionalFormatting>
  <conditionalFormatting sqref="AJ15">
    <cfRule type="containsText" dxfId="1750" priority="2443" operator="containsText" text="Extremo">
      <formula>NOT(ISERROR(SEARCH("Extremo",AJ15)))</formula>
    </cfRule>
    <cfRule type="containsText" dxfId="1749" priority="2444" operator="containsText" text="Alto">
      <formula>NOT(ISERROR(SEARCH("Alto",AJ15)))</formula>
    </cfRule>
    <cfRule type="containsText" dxfId="1748" priority="2445" operator="containsText" text="Moderado">
      <formula>NOT(ISERROR(SEARCH("Moderado",AJ15)))</formula>
    </cfRule>
    <cfRule type="containsText" dxfId="1747" priority="2446" operator="containsText" text="Bajo">
      <formula>NOT(ISERROR(SEARCH("Bajo",AJ15)))</formula>
    </cfRule>
  </conditionalFormatting>
  <conditionalFormatting sqref="AE15">
    <cfRule type="containsText" dxfId="1746" priority="2438" operator="containsText" text="Muy Baja">
      <formula>NOT(ISERROR(SEARCH("Muy Baja",AE15)))</formula>
    </cfRule>
    <cfRule type="containsText" dxfId="1745" priority="2439" operator="containsText" text="Baja">
      <formula>NOT(ISERROR(SEARCH("Baja",AE15)))</formula>
    </cfRule>
    <cfRule type="containsText" dxfId="1744" priority="2440" operator="containsText" text="A l t a">
      <formula>NOT(ISERROR(SEARCH("A l t a",AE15)))</formula>
    </cfRule>
    <cfRule type="containsText" dxfId="1743" priority="2441" operator="containsText" text="Muy Alta">
      <formula>NOT(ISERROR(SEARCH("Muy Alta",AE15)))</formula>
    </cfRule>
    <cfRule type="cellIs" dxfId="1742" priority="2442" operator="equal">
      <formula>"Media"</formula>
    </cfRule>
  </conditionalFormatting>
  <conditionalFormatting sqref="M17">
    <cfRule type="containsText" dxfId="1741" priority="2433" operator="containsText" text="Muy Baja">
      <formula>NOT(ISERROR(SEARCH("Muy Baja",M17)))</formula>
    </cfRule>
    <cfRule type="containsText" dxfId="1740" priority="2434" operator="containsText" text="Baja">
      <formula>NOT(ISERROR(SEARCH("Baja",M17)))</formula>
    </cfRule>
    <cfRule type="containsText" dxfId="1739" priority="2435" operator="containsText" text="A l t a">
      <formula>NOT(ISERROR(SEARCH("A l t a",M17)))</formula>
    </cfRule>
    <cfRule type="containsText" dxfId="1738" priority="2436" operator="containsText" text="Muy Alta">
      <formula>NOT(ISERROR(SEARCH("Muy Alta",M17)))</formula>
    </cfRule>
    <cfRule type="cellIs" dxfId="1737" priority="2437" operator="equal">
      <formula>"Media"</formula>
    </cfRule>
  </conditionalFormatting>
  <conditionalFormatting sqref="P17">
    <cfRule type="containsText" dxfId="1736" priority="2428" operator="containsText" text="Catastrófico">
      <formula>NOT(ISERROR(SEARCH("Catastrófico",P17)))</formula>
    </cfRule>
    <cfRule type="containsText" dxfId="1735" priority="2429" operator="containsText" text="Mayor">
      <formula>NOT(ISERROR(SEARCH("Mayor",P17)))</formula>
    </cfRule>
    <cfRule type="containsText" dxfId="1734" priority="2430" operator="containsText" text="Moderado">
      <formula>NOT(ISERROR(SEARCH("Moderado",P17)))</formula>
    </cfRule>
    <cfRule type="containsText" dxfId="1733" priority="2431" operator="containsText" text="Menor">
      <formula>NOT(ISERROR(SEARCH("Menor",P17)))</formula>
    </cfRule>
    <cfRule type="containsText" dxfId="1732" priority="2432" operator="containsText" text="Leve">
      <formula>NOT(ISERROR(SEARCH("Leve",P17)))</formula>
    </cfRule>
  </conditionalFormatting>
  <conditionalFormatting sqref="S17">
    <cfRule type="containsText" dxfId="1731" priority="2424" operator="containsText" text="Extremo">
      <formula>NOT(ISERROR(SEARCH("Extremo",S17)))</formula>
    </cfRule>
    <cfRule type="containsText" dxfId="1730" priority="2425" operator="containsText" text="Alto">
      <formula>NOT(ISERROR(SEARCH("Alto",S17)))</formula>
    </cfRule>
    <cfRule type="containsText" dxfId="1729" priority="2426" operator="containsText" text="Moderado">
      <formula>NOT(ISERROR(SEARCH("Moderado",S17)))</formula>
    </cfRule>
    <cfRule type="containsText" dxfId="1728" priority="2427" operator="containsText" text="Bajo">
      <formula>NOT(ISERROR(SEARCH("Bajo",S17)))</formula>
    </cfRule>
  </conditionalFormatting>
  <conditionalFormatting sqref="N17">
    <cfRule type="containsText" dxfId="1727" priority="2419" operator="containsText" text="Muy Baja">
      <formula>NOT(ISERROR(SEARCH("Muy Baja",N17)))</formula>
    </cfRule>
    <cfRule type="containsText" dxfId="1726" priority="2420" operator="containsText" text="Baja">
      <formula>NOT(ISERROR(SEARCH("Baja",N17)))</formula>
    </cfRule>
    <cfRule type="containsText" dxfId="1725" priority="2421" operator="containsText" text="A l t a">
      <formula>NOT(ISERROR(SEARCH("A l t a",N17)))</formula>
    </cfRule>
    <cfRule type="containsText" dxfId="1724" priority="2422" operator="containsText" text="Muy Alta">
      <formula>NOT(ISERROR(SEARCH("Muy Alta",N17)))</formula>
    </cfRule>
    <cfRule type="cellIs" dxfId="1723" priority="2423" operator="equal">
      <formula>"Media"</formula>
    </cfRule>
  </conditionalFormatting>
  <conditionalFormatting sqref="AG17">
    <cfRule type="containsText" dxfId="1722" priority="2414" operator="containsText" text="Catastrófico">
      <formula>NOT(ISERROR(SEARCH("Catastrófico",AG17)))</formula>
    </cfRule>
    <cfRule type="containsText" dxfId="1721" priority="2415" operator="containsText" text="Mayor">
      <formula>NOT(ISERROR(SEARCH("Mayor",AG17)))</formula>
    </cfRule>
    <cfRule type="containsText" dxfId="1720" priority="2416" operator="containsText" text="Moderado">
      <formula>NOT(ISERROR(SEARCH("Moderado",AG17)))</formula>
    </cfRule>
    <cfRule type="containsText" dxfId="1719" priority="2417" operator="containsText" text="Menor">
      <formula>NOT(ISERROR(SEARCH("Menor",AG17)))</formula>
    </cfRule>
    <cfRule type="containsText" dxfId="1718" priority="2418" operator="containsText" text="Leve">
      <formula>NOT(ISERROR(SEARCH("Leve",AG17)))</formula>
    </cfRule>
  </conditionalFormatting>
  <conditionalFormatting sqref="AJ17">
    <cfRule type="containsText" dxfId="1717" priority="2410" operator="containsText" text="Extremo">
      <formula>NOT(ISERROR(SEARCH("Extremo",AJ17)))</formula>
    </cfRule>
    <cfRule type="containsText" dxfId="1716" priority="2411" operator="containsText" text="Alto">
      <formula>NOT(ISERROR(SEARCH("Alto",AJ17)))</formula>
    </cfRule>
    <cfRule type="containsText" dxfId="1715" priority="2412" operator="containsText" text="Moderado">
      <formula>NOT(ISERROR(SEARCH("Moderado",AJ17)))</formula>
    </cfRule>
    <cfRule type="containsText" dxfId="1714" priority="2413" operator="containsText" text="Bajo">
      <formula>NOT(ISERROR(SEARCH("Bajo",AJ17)))</formula>
    </cfRule>
  </conditionalFormatting>
  <conditionalFormatting sqref="AE17">
    <cfRule type="containsText" dxfId="1713" priority="2405" operator="containsText" text="Muy Baja">
      <formula>NOT(ISERROR(SEARCH("Muy Baja",AE17)))</formula>
    </cfRule>
    <cfRule type="containsText" dxfId="1712" priority="2406" operator="containsText" text="Baja">
      <formula>NOT(ISERROR(SEARCH("Baja",AE17)))</formula>
    </cfRule>
    <cfRule type="containsText" dxfId="1711" priority="2407" operator="containsText" text="A l t a">
      <formula>NOT(ISERROR(SEARCH("A l t a",AE17)))</formula>
    </cfRule>
    <cfRule type="containsText" dxfId="1710" priority="2408" operator="containsText" text="Muy Alta">
      <formula>NOT(ISERROR(SEARCH("Muy Alta",AE17)))</formula>
    </cfRule>
    <cfRule type="cellIs" dxfId="1709" priority="2409" operator="equal">
      <formula>"Media"</formula>
    </cfRule>
  </conditionalFormatting>
  <conditionalFormatting sqref="S19">
    <cfRule type="containsText" dxfId="1708" priority="2341" operator="containsText" text="Moderado">
      <formula>NOT(ISERROR(SEARCH(("Moderado"),(S19))))</formula>
    </cfRule>
  </conditionalFormatting>
  <conditionalFormatting sqref="M18 N52">
    <cfRule type="containsText" dxfId="1707" priority="2344" operator="containsText" text="Muy Baja">
      <formula>NOT(ISERROR(SEARCH(("Muy Baja"),(M18))))</formula>
    </cfRule>
  </conditionalFormatting>
  <conditionalFormatting sqref="M18 N52">
    <cfRule type="containsText" dxfId="1706" priority="2345" operator="containsText" text="Baja">
      <formula>NOT(ISERROR(SEARCH(("Baja"),(M18))))</formula>
    </cfRule>
  </conditionalFormatting>
  <conditionalFormatting sqref="M18 N52">
    <cfRule type="containsText" dxfId="1705" priority="2346" operator="containsText" text="A l t a">
      <formula>NOT(ISERROR(SEARCH(("A l t a"),(M18))))</formula>
    </cfRule>
  </conditionalFormatting>
  <conditionalFormatting sqref="M18 N52">
    <cfRule type="containsText" dxfId="1704" priority="2347" operator="containsText" text="Muy Alta">
      <formula>NOT(ISERROR(SEARCH(("Muy Alta"),(M18))))</formula>
    </cfRule>
  </conditionalFormatting>
  <conditionalFormatting sqref="M18 N52">
    <cfRule type="cellIs" dxfId="1703" priority="2348" operator="equal">
      <formula>"Media"</formula>
    </cfRule>
  </conditionalFormatting>
  <conditionalFormatting sqref="S18:S19">
    <cfRule type="containsText" dxfId="1702" priority="2349" operator="containsText" text="Extremo">
      <formula>NOT(ISERROR(SEARCH(("Extremo"),(S18))))</formula>
    </cfRule>
  </conditionalFormatting>
  <conditionalFormatting sqref="S18:S19">
    <cfRule type="containsText" dxfId="1701" priority="2350" operator="containsText" text="Alto">
      <formula>NOT(ISERROR(SEARCH(("Alto"),(S18))))</formula>
    </cfRule>
  </conditionalFormatting>
  <conditionalFormatting sqref="S18">
    <cfRule type="containsText" dxfId="1700" priority="2351" operator="containsText" text="Moderado">
      <formula>NOT(ISERROR(SEARCH(("Moderado"),(S18))))</formula>
    </cfRule>
  </conditionalFormatting>
  <conditionalFormatting sqref="S18:S19">
    <cfRule type="containsText" dxfId="1699" priority="2352" operator="containsText" text="Bajo">
      <formula>NOT(ISERROR(SEARCH(("Bajo"),(S18))))</formula>
    </cfRule>
  </conditionalFormatting>
  <conditionalFormatting sqref="N18">
    <cfRule type="containsText" dxfId="1698" priority="2353" operator="containsText" text="Muy Baja">
      <formula>NOT(ISERROR(SEARCH(("Muy Baja"),(N18))))</formula>
    </cfRule>
  </conditionalFormatting>
  <conditionalFormatting sqref="N18">
    <cfRule type="containsText" dxfId="1697" priority="2354" operator="containsText" text="Baja">
      <formula>NOT(ISERROR(SEARCH(("Baja"),(N18))))</formula>
    </cfRule>
  </conditionalFormatting>
  <conditionalFormatting sqref="N18">
    <cfRule type="containsText" dxfId="1696" priority="2355" operator="containsText" text="A l t a">
      <formula>NOT(ISERROR(SEARCH(("A l t a"),(N18))))</formula>
    </cfRule>
  </conditionalFormatting>
  <conditionalFormatting sqref="N18">
    <cfRule type="containsText" dxfId="1695" priority="2356" operator="containsText" text="Muy Alta">
      <formula>NOT(ISERROR(SEARCH(("Muy Alta"),(N18))))</formula>
    </cfRule>
  </conditionalFormatting>
  <conditionalFormatting sqref="N18">
    <cfRule type="cellIs" dxfId="1694" priority="2357" operator="equal">
      <formula>"Media"</formula>
    </cfRule>
  </conditionalFormatting>
  <conditionalFormatting sqref="P18">
    <cfRule type="containsText" dxfId="1693" priority="2358" operator="containsText" text="Catastrófico">
      <formula>NOT(ISERROR(SEARCH(("Catastrófico"),(P18))))</formula>
    </cfRule>
  </conditionalFormatting>
  <conditionalFormatting sqref="P18">
    <cfRule type="containsText" dxfId="1692" priority="2359" operator="containsText" text="Mayor">
      <formula>NOT(ISERROR(SEARCH(("Mayor"),(P18))))</formula>
    </cfRule>
  </conditionalFormatting>
  <conditionalFormatting sqref="P18">
    <cfRule type="containsText" dxfId="1691" priority="2360" operator="containsText" text="Moderado">
      <formula>NOT(ISERROR(SEARCH(("Moderado"),(P18))))</formula>
    </cfRule>
  </conditionalFormatting>
  <conditionalFormatting sqref="P18">
    <cfRule type="containsText" dxfId="1690" priority="2361" operator="containsText" text="Menor">
      <formula>NOT(ISERROR(SEARCH(("Menor"),(P18))))</formula>
    </cfRule>
  </conditionalFormatting>
  <conditionalFormatting sqref="P18">
    <cfRule type="containsText" dxfId="1689" priority="2362" operator="containsText" text="Leve">
      <formula>NOT(ISERROR(SEARCH(("Leve"),(P18))))</formula>
    </cfRule>
  </conditionalFormatting>
  <conditionalFormatting sqref="AJ18">
    <cfRule type="containsText" dxfId="1688" priority="2377" operator="containsText" text="Extremo">
      <formula>NOT(ISERROR(SEARCH(("Extremo"),(AJ18))))</formula>
    </cfRule>
  </conditionalFormatting>
  <conditionalFormatting sqref="AJ18">
    <cfRule type="containsText" dxfId="1687" priority="2378" operator="containsText" text="Alto">
      <formula>NOT(ISERROR(SEARCH(("Alto"),(AJ18))))</formula>
    </cfRule>
  </conditionalFormatting>
  <conditionalFormatting sqref="AJ18">
    <cfRule type="containsText" dxfId="1686" priority="2379" operator="containsText" text="Moderado">
      <formula>NOT(ISERROR(SEARCH(("Moderado"),(AJ18))))</formula>
    </cfRule>
  </conditionalFormatting>
  <conditionalFormatting sqref="AJ18">
    <cfRule type="containsText" dxfId="1685" priority="2380" operator="containsText" text="Bajo">
      <formula>NOT(ISERROR(SEARCH(("Bajo"),(AJ18))))</formula>
    </cfRule>
  </conditionalFormatting>
  <conditionalFormatting sqref="AG18">
    <cfRule type="containsText" dxfId="1684" priority="2385" operator="containsText" text="Catastrófico">
      <formula>NOT(ISERROR(SEARCH(("Catastrófico"),(AG18))))</formula>
    </cfRule>
  </conditionalFormatting>
  <conditionalFormatting sqref="AG18">
    <cfRule type="containsText" dxfId="1683" priority="2386" operator="containsText" text="Mayor">
      <formula>NOT(ISERROR(SEARCH(("Mayor"),(AG18))))</formula>
    </cfRule>
  </conditionalFormatting>
  <conditionalFormatting sqref="AG18">
    <cfRule type="containsText" dxfId="1682" priority="2387" operator="containsText" text="Moderado">
      <formula>NOT(ISERROR(SEARCH(("Moderado"),(AG18))))</formula>
    </cfRule>
  </conditionalFormatting>
  <conditionalFormatting sqref="AG18">
    <cfRule type="containsText" dxfId="1681" priority="2388" operator="containsText" text="Menor">
      <formula>NOT(ISERROR(SEARCH(("Menor"),(AG18))))</formula>
    </cfRule>
  </conditionalFormatting>
  <conditionalFormatting sqref="AG18">
    <cfRule type="containsText" dxfId="1680" priority="2389" operator="containsText" text="Leve">
      <formula>NOT(ISERROR(SEARCH(("Leve"),(AG18))))</formula>
    </cfRule>
  </conditionalFormatting>
  <conditionalFormatting sqref="AE18">
    <cfRule type="containsText" dxfId="1679" priority="2390" operator="containsText" text="Muy Baja">
      <formula>NOT(ISERROR(SEARCH(("Muy Baja"),(AE18))))</formula>
    </cfRule>
  </conditionalFormatting>
  <conditionalFormatting sqref="AE18">
    <cfRule type="containsText" dxfId="1678" priority="2391" operator="containsText" text="Baja">
      <formula>NOT(ISERROR(SEARCH(("Baja"),(AE18))))</formula>
    </cfRule>
  </conditionalFormatting>
  <conditionalFormatting sqref="AE18">
    <cfRule type="containsText" dxfId="1677" priority="2392" operator="containsText" text="A l t a">
      <formula>NOT(ISERROR(SEARCH(("A l t a"),(AE18))))</formula>
    </cfRule>
  </conditionalFormatting>
  <conditionalFormatting sqref="AE18">
    <cfRule type="containsText" dxfId="1676" priority="2393" operator="containsText" text="Muy Alta">
      <formula>NOT(ISERROR(SEARCH(("Muy Alta"),(AE18))))</formula>
    </cfRule>
  </conditionalFormatting>
  <conditionalFormatting sqref="AE18">
    <cfRule type="cellIs" dxfId="1675" priority="2394" operator="equal">
      <formula>"Media"</formula>
    </cfRule>
  </conditionalFormatting>
  <conditionalFormatting sqref="M19">
    <cfRule type="containsText" dxfId="1674" priority="2159" operator="containsText" text="Muy Baja">
      <formula>NOT(ISERROR(SEARCH(("Muy Baja"),(M19))))</formula>
    </cfRule>
  </conditionalFormatting>
  <conditionalFormatting sqref="M19">
    <cfRule type="containsText" dxfId="1673" priority="2160" operator="containsText" text="Baja">
      <formula>NOT(ISERROR(SEARCH(("Baja"),(M19))))</formula>
    </cfRule>
  </conditionalFormatting>
  <conditionalFormatting sqref="M19">
    <cfRule type="containsText" dxfId="1672" priority="2161" operator="containsText" text="A l t a">
      <formula>NOT(ISERROR(SEARCH(("A l t a"),(M19))))</formula>
    </cfRule>
  </conditionalFormatting>
  <conditionalFormatting sqref="M19">
    <cfRule type="containsText" dxfId="1671" priority="2162" operator="containsText" text="Muy Alta">
      <formula>NOT(ISERROR(SEARCH(("Muy Alta"),(M19))))</formula>
    </cfRule>
  </conditionalFormatting>
  <conditionalFormatting sqref="M19">
    <cfRule type="cellIs" dxfId="1670" priority="2163" operator="equal">
      <formula>"Media"</formula>
    </cfRule>
  </conditionalFormatting>
  <conditionalFormatting sqref="P19">
    <cfRule type="containsText" dxfId="1669" priority="2164" operator="containsText" text="Catastrófico">
      <formula>NOT(ISERROR(SEARCH(("Catastrófico"),(P19))))</formula>
    </cfRule>
  </conditionalFormatting>
  <conditionalFormatting sqref="P19">
    <cfRule type="containsText" dxfId="1668" priority="2165" operator="containsText" text="Mayor">
      <formula>NOT(ISERROR(SEARCH(("Mayor"),(P19))))</formula>
    </cfRule>
  </conditionalFormatting>
  <conditionalFormatting sqref="P19">
    <cfRule type="containsText" dxfId="1667" priority="2166" operator="containsText" text="Moderado">
      <formula>NOT(ISERROR(SEARCH(("Moderado"),(P19))))</formula>
    </cfRule>
  </conditionalFormatting>
  <conditionalFormatting sqref="P19">
    <cfRule type="containsText" dxfId="1666" priority="2167" operator="containsText" text="Menor">
      <formula>NOT(ISERROR(SEARCH(("Menor"),(P19))))</formula>
    </cfRule>
  </conditionalFormatting>
  <conditionalFormatting sqref="P19">
    <cfRule type="containsText" dxfId="1665" priority="2168" operator="containsText" text="Leve">
      <formula>NOT(ISERROR(SEARCH(("Leve"),(P19))))</formula>
    </cfRule>
  </conditionalFormatting>
  <conditionalFormatting sqref="N19">
    <cfRule type="containsText" dxfId="1664" priority="2173" operator="containsText" text="Muy Baja">
      <formula>NOT(ISERROR(SEARCH(("Muy Baja"),(N19))))</formula>
    </cfRule>
  </conditionalFormatting>
  <conditionalFormatting sqref="N19">
    <cfRule type="containsText" dxfId="1663" priority="2174" operator="containsText" text="Baja">
      <formula>NOT(ISERROR(SEARCH(("Baja"),(N19))))</formula>
    </cfRule>
  </conditionalFormatting>
  <conditionalFormatting sqref="N19">
    <cfRule type="containsText" dxfId="1662" priority="2175" operator="containsText" text="A l t a">
      <formula>NOT(ISERROR(SEARCH(("A l t a"),(N19))))</formula>
    </cfRule>
  </conditionalFormatting>
  <conditionalFormatting sqref="N19">
    <cfRule type="containsText" dxfId="1661" priority="2176" operator="containsText" text="Muy Alta">
      <formula>NOT(ISERROR(SEARCH(("Muy Alta"),(N19))))</formula>
    </cfRule>
  </conditionalFormatting>
  <conditionalFormatting sqref="N19">
    <cfRule type="cellIs" dxfId="1660" priority="2177" operator="equal">
      <formula>"Media"</formula>
    </cfRule>
  </conditionalFormatting>
  <conditionalFormatting sqref="AG21 AG24 AG26">
    <cfRule type="containsText" dxfId="1659" priority="2192" operator="containsText" text="Catastrófico">
      <formula>NOT(ISERROR(SEARCH(("Catastrófico"),(AG21))))</formula>
    </cfRule>
  </conditionalFormatting>
  <conditionalFormatting sqref="AG21 AG24 AG26">
    <cfRule type="containsText" dxfId="1658" priority="2193" operator="containsText" text="Mayor">
      <formula>NOT(ISERROR(SEARCH(("Mayor"),(AG21))))</formula>
    </cfRule>
  </conditionalFormatting>
  <conditionalFormatting sqref="AG21 AG24 AG26">
    <cfRule type="containsText" dxfId="1657" priority="2194" operator="containsText" text="Moderado">
      <formula>NOT(ISERROR(SEARCH(("Moderado"),(AG21))))</formula>
    </cfRule>
  </conditionalFormatting>
  <conditionalFormatting sqref="AG21 AG24 AG26">
    <cfRule type="containsText" dxfId="1656" priority="2195" operator="containsText" text="Menor">
      <formula>NOT(ISERROR(SEARCH(("Menor"),(AG21))))</formula>
    </cfRule>
  </conditionalFormatting>
  <conditionalFormatting sqref="AG21 AG24 AG26">
    <cfRule type="containsText" dxfId="1655" priority="2196" operator="containsText" text="Leve">
      <formula>NOT(ISERROR(SEARCH(("Leve"),(AG21))))</formula>
    </cfRule>
  </conditionalFormatting>
  <conditionalFormatting sqref="T24">
    <cfRule type="containsText" dxfId="1654" priority="2197" operator="containsText" text="Extremo">
      <formula>NOT(ISERROR(SEARCH(("Extremo"),(T24))))</formula>
    </cfRule>
  </conditionalFormatting>
  <conditionalFormatting sqref="T24">
    <cfRule type="containsText" dxfId="1653" priority="2198" operator="containsText" text="Alto">
      <formula>NOT(ISERROR(SEARCH(("Alto"),(T24))))</formula>
    </cfRule>
  </conditionalFormatting>
  <conditionalFormatting sqref="T24">
    <cfRule type="containsText" dxfId="1652" priority="2199" operator="containsText" text="Moderado">
      <formula>NOT(ISERROR(SEARCH(("Moderado"),(T24))))</formula>
    </cfRule>
  </conditionalFormatting>
  <conditionalFormatting sqref="T24">
    <cfRule type="containsText" dxfId="1651" priority="2200" operator="containsText" text="Bajo">
      <formula>NOT(ISERROR(SEARCH(("Bajo"),(T24))))</formula>
    </cfRule>
  </conditionalFormatting>
  <conditionalFormatting sqref="AJ24">
    <cfRule type="containsText" dxfId="1650" priority="2205" operator="containsText" text="Extremo">
      <formula>NOT(ISERROR(SEARCH(("Extremo"),(AJ24))))</formula>
    </cfRule>
  </conditionalFormatting>
  <conditionalFormatting sqref="AJ24">
    <cfRule type="containsText" dxfId="1649" priority="2206" operator="containsText" text="Alto">
      <formula>NOT(ISERROR(SEARCH(("Alto"),(AJ24))))</formula>
    </cfRule>
  </conditionalFormatting>
  <conditionalFormatting sqref="AJ24">
    <cfRule type="containsText" dxfId="1648" priority="2207" operator="containsText" text="Moderado">
      <formula>NOT(ISERROR(SEARCH(("Moderado"),(AJ24))))</formula>
    </cfRule>
  </conditionalFormatting>
  <conditionalFormatting sqref="AJ24">
    <cfRule type="containsText" dxfId="1647" priority="2208" operator="containsText" text="Bajo">
      <formula>NOT(ISERROR(SEARCH(("Bajo"),(AJ24))))</formula>
    </cfRule>
  </conditionalFormatting>
  <conditionalFormatting sqref="AJ26">
    <cfRule type="containsText" dxfId="1646" priority="2209" operator="containsText" text="Extremo">
      <formula>NOT(ISERROR(SEARCH(("Extremo"),(AJ26))))</formula>
    </cfRule>
  </conditionalFormatting>
  <conditionalFormatting sqref="AJ26">
    <cfRule type="containsText" dxfId="1645" priority="2210" operator="containsText" text="Alto">
      <formula>NOT(ISERROR(SEARCH(("Alto"),(AJ26))))</formula>
    </cfRule>
  </conditionalFormatting>
  <conditionalFormatting sqref="AJ26">
    <cfRule type="containsText" dxfId="1644" priority="2211" operator="containsText" text="Moderado">
      <formula>NOT(ISERROR(SEARCH(("Moderado"),(AJ26))))</formula>
    </cfRule>
  </conditionalFormatting>
  <conditionalFormatting sqref="AJ26">
    <cfRule type="containsText" dxfId="1643" priority="2212" operator="containsText" text="Bajo">
      <formula>NOT(ISERROR(SEARCH(("Bajo"),(AJ26))))</formula>
    </cfRule>
  </conditionalFormatting>
  <conditionalFormatting sqref="AJ21">
    <cfRule type="containsText" dxfId="1642" priority="2213" operator="containsText" text="Extremo">
      <formula>NOT(ISERROR(SEARCH(("Extremo"),(AJ21))))</formula>
    </cfRule>
  </conditionalFormatting>
  <conditionalFormatting sqref="AJ21">
    <cfRule type="containsText" dxfId="1641" priority="2214" operator="containsText" text="Alto">
      <formula>NOT(ISERROR(SEARCH(("Alto"),(AJ21))))</formula>
    </cfRule>
  </conditionalFormatting>
  <conditionalFormatting sqref="AJ21">
    <cfRule type="containsText" dxfId="1640" priority="2215" operator="containsText" text="Moderado">
      <formula>NOT(ISERROR(SEARCH(("Moderado"),(AJ21))))</formula>
    </cfRule>
  </conditionalFormatting>
  <conditionalFormatting sqref="AJ21">
    <cfRule type="containsText" dxfId="1639" priority="2216" operator="containsText" text="Bajo">
      <formula>NOT(ISERROR(SEARCH(("Bajo"),(AJ21))))</formula>
    </cfRule>
  </conditionalFormatting>
  <conditionalFormatting sqref="AE24">
    <cfRule type="containsText" dxfId="1638" priority="2227" operator="containsText" text="Muy Baja">
      <formula>NOT(ISERROR(SEARCH(("Muy Baja"),(AE24))))</formula>
    </cfRule>
  </conditionalFormatting>
  <conditionalFormatting sqref="AE24">
    <cfRule type="containsText" dxfId="1637" priority="2228" operator="containsText" text="Baja">
      <formula>NOT(ISERROR(SEARCH(("Baja"),(AE24))))</formula>
    </cfRule>
  </conditionalFormatting>
  <conditionalFormatting sqref="AE24">
    <cfRule type="containsText" dxfId="1636" priority="2229" operator="containsText" text="A l t a">
      <formula>NOT(ISERROR(SEARCH(("A l t a"),(AE24))))</formula>
    </cfRule>
  </conditionalFormatting>
  <conditionalFormatting sqref="AE24">
    <cfRule type="containsText" dxfId="1635" priority="2230" operator="containsText" text="Muy Alta">
      <formula>NOT(ISERROR(SEARCH(("Muy Alta"),(AE24))))</formula>
    </cfRule>
  </conditionalFormatting>
  <conditionalFormatting sqref="AE24">
    <cfRule type="cellIs" dxfId="1634" priority="2231" operator="equal">
      <formula>"Media"</formula>
    </cfRule>
  </conditionalFormatting>
  <conditionalFormatting sqref="AE26">
    <cfRule type="containsText" dxfId="1633" priority="2232" operator="containsText" text="Muy Baja">
      <formula>NOT(ISERROR(SEARCH(("Muy Baja"),(AE26))))</formula>
    </cfRule>
  </conditionalFormatting>
  <conditionalFormatting sqref="AE26">
    <cfRule type="containsText" dxfId="1632" priority="2233" operator="containsText" text="Baja">
      <formula>NOT(ISERROR(SEARCH(("Baja"),(AE26))))</formula>
    </cfRule>
  </conditionalFormatting>
  <conditionalFormatting sqref="AE26">
    <cfRule type="containsText" dxfId="1631" priority="2234" operator="containsText" text="A l t a">
      <formula>NOT(ISERROR(SEARCH(("A l t a"),(AE26))))</formula>
    </cfRule>
  </conditionalFormatting>
  <conditionalFormatting sqref="AE26">
    <cfRule type="containsText" dxfId="1630" priority="2235" operator="containsText" text="Muy Alta">
      <formula>NOT(ISERROR(SEARCH(("Muy Alta"),(AE26))))</formula>
    </cfRule>
  </conditionalFormatting>
  <conditionalFormatting sqref="AE26">
    <cfRule type="cellIs" dxfId="1629" priority="2236" operator="equal">
      <formula>"Media"</formula>
    </cfRule>
  </conditionalFormatting>
  <conditionalFormatting sqref="AE21">
    <cfRule type="containsText" dxfId="1628" priority="2237" operator="containsText" text="Muy Baja">
      <formula>NOT(ISERROR(SEARCH(("Muy Baja"),(AE21))))</formula>
    </cfRule>
  </conditionalFormatting>
  <conditionalFormatting sqref="AE21">
    <cfRule type="containsText" dxfId="1627" priority="2238" operator="containsText" text="Baja">
      <formula>NOT(ISERROR(SEARCH(("Baja"),(AE21))))</formula>
    </cfRule>
  </conditionalFormatting>
  <conditionalFormatting sqref="AE21">
    <cfRule type="containsText" dxfId="1626" priority="2239" operator="containsText" text="A l t a">
      <formula>NOT(ISERROR(SEARCH(("A l t a"),(AE21))))</formula>
    </cfRule>
  </conditionalFormatting>
  <conditionalFormatting sqref="AE21">
    <cfRule type="containsText" dxfId="1625" priority="2240" operator="containsText" text="Muy Alta">
      <formula>NOT(ISERROR(SEARCH(("Muy Alta"),(AE21))))</formula>
    </cfRule>
  </conditionalFormatting>
  <conditionalFormatting sqref="AE21">
    <cfRule type="cellIs" dxfId="1624" priority="2241" operator="equal">
      <formula>"Media"</formula>
    </cfRule>
  </conditionalFormatting>
  <conditionalFormatting sqref="M20:M21 M23:M24 M26">
    <cfRule type="containsText" dxfId="1623" priority="2242" operator="containsText" text="Muy Baja">
      <formula>NOT(ISERROR(SEARCH(("Muy Baja"),(M20))))</formula>
    </cfRule>
  </conditionalFormatting>
  <conditionalFormatting sqref="M20:M21 M23:M24 M26">
    <cfRule type="containsText" dxfId="1622" priority="2243" operator="containsText" text="Baja">
      <formula>NOT(ISERROR(SEARCH(("Baja"),(M20))))</formula>
    </cfRule>
  </conditionalFormatting>
  <conditionalFormatting sqref="M20:M21 M23:M24 M26">
    <cfRule type="containsText" dxfId="1621" priority="2244" operator="containsText" text="A l t a">
      <formula>NOT(ISERROR(SEARCH(("A l t a"),(M20))))</formula>
    </cfRule>
  </conditionalFormatting>
  <conditionalFormatting sqref="M20:M21 M23:M24 M26">
    <cfRule type="containsText" dxfId="1620" priority="2245" operator="containsText" text="Muy Alta">
      <formula>NOT(ISERROR(SEARCH(("Muy Alta"),(M20))))</formula>
    </cfRule>
  </conditionalFormatting>
  <conditionalFormatting sqref="M20:M21 M23:M24 M26">
    <cfRule type="cellIs" dxfId="1619" priority="2246" operator="equal">
      <formula>"Media"</formula>
    </cfRule>
  </conditionalFormatting>
  <conditionalFormatting sqref="N20:N21 N23:N24 N26">
    <cfRule type="containsText" dxfId="1618" priority="2247" operator="containsText" text="Muy Baja">
      <formula>NOT(ISERROR(SEARCH(("Muy Baja"),(N20))))</formula>
    </cfRule>
  </conditionalFormatting>
  <conditionalFormatting sqref="N20:N21 N23:N24 N26">
    <cfRule type="containsText" dxfId="1617" priority="2248" operator="containsText" text="Baja">
      <formula>NOT(ISERROR(SEARCH(("Baja"),(N20))))</formula>
    </cfRule>
  </conditionalFormatting>
  <conditionalFormatting sqref="N20:N21 N23:N24 N26">
    <cfRule type="containsText" dxfId="1616" priority="2249" operator="containsText" text="A l t a">
      <formula>NOT(ISERROR(SEARCH(("A l t a"),(N20))))</formula>
    </cfRule>
  </conditionalFormatting>
  <conditionalFormatting sqref="N20:N21 N23:N24 N26">
    <cfRule type="containsText" dxfId="1615" priority="2250" operator="containsText" text="Muy Alta">
      <formula>NOT(ISERROR(SEARCH(("Muy Alta"),(N20))))</formula>
    </cfRule>
  </conditionalFormatting>
  <conditionalFormatting sqref="N20:N21 N23:N24 N26">
    <cfRule type="cellIs" dxfId="1614" priority="2251" operator="equal">
      <formula>"Media"</formula>
    </cfRule>
  </conditionalFormatting>
  <conditionalFormatting sqref="S20:S21 S23">
    <cfRule type="containsText" dxfId="1613" priority="2252" operator="containsText" text="Extremo">
      <formula>NOT(ISERROR(SEARCH(("Extremo"),(S20))))</formula>
    </cfRule>
  </conditionalFormatting>
  <conditionalFormatting sqref="S20:S21 S23">
    <cfRule type="containsText" dxfId="1612" priority="2253" operator="containsText" text="Alto">
      <formula>NOT(ISERROR(SEARCH(("Alto"),(S20))))</formula>
    </cfRule>
  </conditionalFormatting>
  <conditionalFormatting sqref="S20:S21 S23">
    <cfRule type="containsText" dxfId="1611" priority="2254" operator="containsText" text="Moderado">
      <formula>NOT(ISERROR(SEARCH(("Moderado"),(S20))))</formula>
    </cfRule>
  </conditionalFormatting>
  <conditionalFormatting sqref="S20:S21 S23">
    <cfRule type="containsText" dxfId="1610" priority="2255" operator="containsText" text="Bajo">
      <formula>NOT(ISERROR(SEARCH(("Bajo"),(S20))))</formula>
    </cfRule>
  </conditionalFormatting>
  <conditionalFormatting sqref="P20:P21 P23:P24 P26">
    <cfRule type="containsText" dxfId="1609" priority="2256" operator="containsText" text="Catastrófico">
      <formula>NOT(ISERROR(SEARCH(("Catastrófico"),(P20))))</formula>
    </cfRule>
  </conditionalFormatting>
  <conditionalFormatting sqref="P20:P21 P23:P24 P26">
    <cfRule type="containsText" dxfId="1608" priority="2257" operator="containsText" text="Mayor">
      <formula>NOT(ISERROR(SEARCH(("Mayor"),(P20))))</formula>
    </cfRule>
  </conditionalFormatting>
  <conditionalFormatting sqref="P20:P21 P23:P24 P26">
    <cfRule type="containsText" dxfId="1607" priority="2258" operator="containsText" text="Moderado">
      <formula>NOT(ISERROR(SEARCH(("Moderado"),(P20))))</formula>
    </cfRule>
  </conditionalFormatting>
  <conditionalFormatting sqref="P20:P21 P23:P24 P26">
    <cfRule type="containsText" dxfId="1606" priority="2259" operator="containsText" text="Menor">
      <formula>NOT(ISERROR(SEARCH(("Menor"),(P20))))</formula>
    </cfRule>
  </conditionalFormatting>
  <conditionalFormatting sqref="P20:P21 P23:P24 P26">
    <cfRule type="containsText" dxfId="1605" priority="2260" operator="containsText" text="Leve">
      <formula>NOT(ISERROR(SEARCH(("Leve"),(P20))))</formula>
    </cfRule>
  </conditionalFormatting>
  <conditionalFormatting sqref="S24 S26">
    <cfRule type="containsText" dxfId="1604" priority="2261" operator="containsText" text="Extremo">
      <formula>NOT(ISERROR(SEARCH(("Extremo"),(S24))))</formula>
    </cfRule>
  </conditionalFormatting>
  <conditionalFormatting sqref="S24 S26">
    <cfRule type="containsText" dxfId="1603" priority="2262" operator="containsText" text="Alto">
      <formula>NOT(ISERROR(SEARCH(("Alto"),(S24))))</formula>
    </cfRule>
  </conditionalFormatting>
  <conditionalFormatting sqref="S24 S26">
    <cfRule type="containsText" dxfId="1602" priority="2263" operator="containsText" text="Moderado">
      <formula>NOT(ISERROR(SEARCH(("Moderado"),(S24))))</formula>
    </cfRule>
  </conditionalFormatting>
  <conditionalFormatting sqref="S24 S26">
    <cfRule type="containsText" dxfId="1601" priority="2264" operator="containsText" text="Bajo">
      <formula>NOT(ISERROR(SEARCH(("Bajo"),(S24))))</formula>
    </cfRule>
  </conditionalFormatting>
  <conditionalFormatting sqref="M28">
    <cfRule type="containsText" dxfId="1600" priority="2088" operator="containsText" text="Muy Baja">
      <formula>NOT(ISERROR(SEARCH(("Muy Baja"),(M28))))</formula>
    </cfRule>
  </conditionalFormatting>
  <conditionalFormatting sqref="M28">
    <cfRule type="containsText" dxfId="1599" priority="2089" operator="containsText" text="Baja">
      <formula>NOT(ISERROR(SEARCH(("Baja"),(M28))))</formula>
    </cfRule>
  </conditionalFormatting>
  <conditionalFormatting sqref="M28">
    <cfRule type="containsText" dxfId="1598" priority="2090" operator="containsText" text="A l t a">
      <formula>NOT(ISERROR(SEARCH(("A l t a"),(M28))))</formula>
    </cfRule>
  </conditionalFormatting>
  <conditionalFormatting sqref="M28">
    <cfRule type="containsText" dxfId="1597" priority="2091" operator="containsText" text="Muy Alta">
      <formula>NOT(ISERROR(SEARCH(("Muy Alta"),(M28))))</formula>
    </cfRule>
  </conditionalFormatting>
  <conditionalFormatting sqref="M28">
    <cfRule type="cellIs" dxfId="1596" priority="2092" operator="equal">
      <formula>"Media"</formula>
    </cfRule>
  </conditionalFormatting>
  <conditionalFormatting sqref="P28">
    <cfRule type="containsText" dxfId="1595" priority="2093" operator="containsText" text="Catastrófico">
      <formula>NOT(ISERROR(SEARCH(("Catastrófico"),(P28))))</formula>
    </cfRule>
  </conditionalFormatting>
  <conditionalFormatting sqref="P28">
    <cfRule type="containsText" dxfId="1594" priority="2094" operator="containsText" text="Mayor">
      <formula>NOT(ISERROR(SEARCH(("Mayor"),(P28))))</formula>
    </cfRule>
  </conditionalFormatting>
  <conditionalFormatting sqref="P28">
    <cfRule type="containsText" dxfId="1593" priority="2095" operator="containsText" text="Moderado">
      <formula>NOT(ISERROR(SEARCH(("Moderado"),(P28))))</formula>
    </cfRule>
  </conditionalFormatting>
  <conditionalFormatting sqref="P28">
    <cfRule type="containsText" dxfId="1592" priority="2096" operator="containsText" text="Menor">
      <formula>NOT(ISERROR(SEARCH(("Menor"),(P28))))</formula>
    </cfRule>
  </conditionalFormatting>
  <conditionalFormatting sqref="P28">
    <cfRule type="containsText" dxfId="1591" priority="2097" operator="containsText" text="Leve">
      <formula>NOT(ISERROR(SEARCH(("Leve"),(P28))))</formula>
    </cfRule>
  </conditionalFormatting>
  <conditionalFormatting sqref="S28">
    <cfRule type="containsText" dxfId="1590" priority="2098" operator="containsText" text="Extremo">
      <formula>NOT(ISERROR(SEARCH(("Extremo"),(S28))))</formula>
    </cfRule>
  </conditionalFormatting>
  <conditionalFormatting sqref="S28">
    <cfRule type="containsText" dxfId="1589" priority="2099" operator="containsText" text="Alto">
      <formula>NOT(ISERROR(SEARCH(("Alto"),(S28))))</formula>
    </cfRule>
  </conditionalFormatting>
  <conditionalFormatting sqref="S28">
    <cfRule type="containsText" dxfId="1588" priority="2100" operator="containsText" text="Moderado">
      <formula>NOT(ISERROR(SEARCH(("Moderado"),(S28))))</formula>
    </cfRule>
  </conditionalFormatting>
  <conditionalFormatting sqref="S28">
    <cfRule type="containsText" dxfId="1587" priority="2101" operator="containsText" text="Bajo">
      <formula>NOT(ISERROR(SEARCH(("Bajo"),(S28))))</formula>
    </cfRule>
  </conditionalFormatting>
  <conditionalFormatting sqref="N28">
    <cfRule type="containsText" dxfId="1586" priority="2102" operator="containsText" text="Muy Baja">
      <formula>NOT(ISERROR(SEARCH(("Muy Baja"),(N28))))</formula>
    </cfRule>
  </conditionalFormatting>
  <conditionalFormatting sqref="N28">
    <cfRule type="containsText" dxfId="1585" priority="2103" operator="containsText" text="Baja">
      <formula>NOT(ISERROR(SEARCH(("Baja"),(N28))))</formula>
    </cfRule>
  </conditionalFormatting>
  <conditionalFormatting sqref="N28">
    <cfRule type="containsText" dxfId="1584" priority="2104" operator="containsText" text="A l t a">
      <formula>NOT(ISERROR(SEARCH(("A l t a"),(N28))))</formula>
    </cfRule>
  </conditionalFormatting>
  <conditionalFormatting sqref="N28">
    <cfRule type="containsText" dxfId="1583" priority="2105" operator="containsText" text="Muy Alta">
      <formula>NOT(ISERROR(SEARCH(("Muy Alta"),(N28))))</formula>
    </cfRule>
  </conditionalFormatting>
  <conditionalFormatting sqref="N28">
    <cfRule type="cellIs" dxfId="1582" priority="2106" operator="equal">
      <formula>"Media"</formula>
    </cfRule>
  </conditionalFormatting>
  <conditionalFormatting sqref="AE28">
    <cfRule type="containsText" dxfId="1581" priority="2107" operator="containsText" text="Muy Baja">
      <formula>NOT(ISERROR(SEARCH(("Muy Baja"),(AE28))))</formula>
    </cfRule>
  </conditionalFormatting>
  <conditionalFormatting sqref="AE28">
    <cfRule type="containsText" dxfId="1580" priority="2108" operator="containsText" text="Baja">
      <formula>NOT(ISERROR(SEARCH(("Baja"),(AE28))))</formula>
    </cfRule>
  </conditionalFormatting>
  <conditionalFormatting sqref="AE28">
    <cfRule type="containsText" dxfId="1579" priority="2109" operator="containsText" text="A l t a">
      <formula>NOT(ISERROR(SEARCH(("A l t a"),(AE28))))</formula>
    </cfRule>
  </conditionalFormatting>
  <conditionalFormatting sqref="AE28">
    <cfRule type="containsText" dxfId="1578" priority="2110" operator="containsText" text="Muy Alta">
      <formula>NOT(ISERROR(SEARCH(("Muy Alta"),(AE28))))</formula>
    </cfRule>
  </conditionalFormatting>
  <conditionalFormatting sqref="AE28">
    <cfRule type="cellIs" dxfId="1577" priority="2111" operator="equal">
      <formula>"Media"</formula>
    </cfRule>
  </conditionalFormatting>
  <conditionalFormatting sqref="AG28">
    <cfRule type="containsText" dxfId="1576" priority="2112" operator="containsText" text="Catastrófico">
      <formula>NOT(ISERROR(SEARCH(("Catastrófico"),(AG28))))</formula>
    </cfRule>
  </conditionalFormatting>
  <conditionalFormatting sqref="AG28">
    <cfRule type="containsText" dxfId="1575" priority="2113" operator="containsText" text="Mayor">
      <formula>NOT(ISERROR(SEARCH(("Mayor"),(AG28))))</formula>
    </cfRule>
  </conditionalFormatting>
  <conditionalFormatting sqref="AG28">
    <cfRule type="containsText" dxfId="1574" priority="2114" operator="containsText" text="Moderado">
      <formula>NOT(ISERROR(SEARCH(("Moderado"),(AG28))))</formula>
    </cfRule>
  </conditionalFormatting>
  <conditionalFormatting sqref="AG28">
    <cfRule type="containsText" dxfId="1573" priority="2115" operator="containsText" text="Menor">
      <formula>NOT(ISERROR(SEARCH(("Menor"),(AG28))))</formula>
    </cfRule>
  </conditionalFormatting>
  <conditionalFormatting sqref="AG28">
    <cfRule type="containsText" dxfId="1572" priority="2116" operator="containsText" text="Leve">
      <formula>NOT(ISERROR(SEARCH(("Leve"),(AG28))))</formula>
    </cfRule>
  </conditionalFormatting>
  <conditionalFormatting sqref="AJ28">
    <cfRule type="containsText" dxfId="1571" priority="2117" operator="containsText" text="Extremo">
      <formula>NOT(ISERROR(SEARCH(("Extremo"),(AJ28))))</formula>
    </cfRule>
  </conditionalFormatting>
  <conditionalFormatting sqref="AJ28">
    <cfRule type="containsText" dxfId="1570" priority="2118" operator="containsText" text="Alto">
      <formula>NOT(ISERROR(SEARCH(("Alto"),(AJ28))))</formula>
    </cfRule>
  </conditionalFormatting>
  <conditionalFormatting sqref="AJ28">
    <cfRule type="containsText" dxfId="1569" priority="2119" operator="containsText" text="Moderado">
      <formula>NOT(ISERROR(SEARCH(("Moderado"),(AJ28))))</formula>
    </cfRule>
  </conditionalFormatting>
  <conditionalFormatting sqref="AJ28">
    <cfRule type="containsText" dxfId="1568" priority="2120" operator="containsText" text="Bajo">
      <formula>NOT(ISERROR(SEARCH(("Bajo"),(AJ28))))</formula>
    </cfRule>
  </conditionalFormatting>
  <conditionalFormatting sqref="AG30">
    <cfRule type="containsText" dxfId="1567" priority="2121" operator="containsText" text="Catastrófico">
      <formula>NOT(ISERROR(SEARCH(("Catastrófico"),(AG30))))</formula>
    </cfRule>
  </conditionalFormatting>
  <conditionalFormatting sqref="AG30">
    <cfRule type="containsText" dxfId="1566" priority="2122" operator="containsText" text="Mayor">
      <formula>NOT(ISERROR(SEARCH(("Mayor"),(AG30))))</formula>
    </cfRule>
  </conditionalFormatting>
  <conditionalFormatting sqref="AG30">
    <cfRule type="containsText" dxfId="1565" priority="2123" operator="containsText" text="Moderado">
      <formula>NOT(ISERROR(SEARCH(("Moderado"),(AG30))))</formula>
    </cfRule>
  </conditionalFormatting>
  <conditionalFormatting sqref="AG30">
    <cfRule type="containsText" dxfId="1564" priority="2124" operator="containsText" text="Menor">
      <formula>NOT(ISERROR(SEARCH(("Menor"),(AG30))))</formula>
    </cfRule>
  </conditionalFormatting>
  <conditionalFormatting sqref="AG30">
    <cfRule type="containsText" dxfId="1563" priority="2125" operator="containsText" text="Leve">
      <formula>NOT(ISERROR(SEARCH(("Leve"),(AG30))))</formula>
    </cfRule>
  </conditionalFormatting>
  <conditionalFormatting sqref="AJ30">
    <cfRule type="containsText" dxfId="1562" priority="2126" operator="containsText" text="Extremo">
      <formula>NOT(ISERROR(SEARCH(("Extremo"),(AJ30))))</formula>
    </cfRule>
  </conditionalFormatting>
  <conditionalFormatting sqref="AJ30">
    <cfRule type="containsText" dxfId="1561" priority="2127" operator="containsText" text="Alto">
      <formula>NOT(ISERROR(SEARCH(("Alto"),(AJ30))))</formula>
    </cfRule>
  </conditionalFormatting>
  <conditionalFormatting sqref="AJ30">
    <cfRule type="containsText" dxfId="1560" priority="2128" operator="containsText" text="Moderado">
      <formula>NOT(ISERROR(SEARCH(("Moderado"),(AJ30))))</formula>
    </cfRule>
  </conditionalFormatting>
  <conditionalFormatting sqref="AJ30">
    <cfRule type="containsText" dxfId="1559" priority="2129" operator="containsText" text="Bajo">
      <formula>NOT(ISERROR(SEARCH(("Bajo"),(AJ30))))</formula>
    </cfRule>
  </conditionalFormatting>
  <conditionalFormatting sqref="AE30">
    <cfRule type="containsText" dxfId="1558" priority="2130" operator="containsText" text="Muy Baja">
      <formula>NOT(ISERROR(SEARCH(("Muy Baja"),(AE30))))</formula>
    </cfRule>
  </conditionalFormatting>
  <conditionalFormatting sqref="AE30">
    <cfRule type="containsText" dxfId="1557" priority="2131" operator="containsText" text="Baja">
      <formula>NOT(ISERROR(SEARCH(("Baja"),(AE30))))</formula>
    </cfRule>
  </conditionalFormatting>
  <conditionalFormatting sqref="AE30">
    <cfRule type="containsText" dxfId="1556" priority="2132" operator="containsText" text="A l t a">
      <formula>NOT(ISERROR(SEARCH(("A l t a"),(AE30))))</formula>
    </cfRule>
  </conditionalFormatting>
  <conditionalFormatting sqref="AE30">
    <cfRule type="containsText" dxfId="1555" priority="2133" operator="containsText" text="Muy Alta">
      <formula>NOT(ISERROR(SEARCH(("Muy Alta"),(AE30))))</formula>
    </cfRule>
  </conditionalFormatting>
  <conditionalFormatting sqref="AE30">
    <cfRule type="cellIs" dxfId="1554" priority="2134" operator="equal">
      <formula>"Media"</formula>
    </cfRule>
  </conditionalFormatting>
  <conditionalFormatting sqref="M30">
    <cfRule type="containsText" dxfId="1553" priority="2140" operator="containsText" text="Muy Baja">
      <formula>NOT(ISERROR(SEARCH(("Muy Baja"),(M30))))</formula>
    </cfRule>
  </conditionalFormatting>
  <conditionalFormatting sqref="M30">
    <cfRule type="containsText" dxfId="1552" priority="2141" operator="containsText" text="Baja">
      <formula>NOT(ISERROR(SEARCH(("Baja"),(M30))))</formula>
    </cfRule>
  </conditionalFormatting>
  <conditionalFormatting sqref="M30">
    <cfRule type="containsText" dxfId="1551" priority="2142" operator="containsText" text="A l t a">
      <formula>NOT(ISERROR(SEARCH(("A l t a"),(M30))))</formula>
    </cfRule>
  </conditionalFormatting>
  <conditionalFormatting sqref="M30">
    <cfRule type="containsText" dxfId="1550" priority="2143" operator="containsText" text="Muy Alta">
      <formula>NOT(ISERROR(SEARCH(("Muy Alta"),(M30))))</formula>
    </cfRule>
  </conditionalFormatting>
  <conditionalFormatting sqref="M30">
    <cfRule type="cellIs" dxfId="1549" priority="2144" operator="equal">
      <formula>"Media"</formula>
    </cfRule>
  </conditionalFormatting>
  <conditionalFormatting sqref="N30">
    <cfRule type="containsText" dxfId="1548" priority="2145" operator="containsText" text="Muy Baja">
      <formula>NOT(ISERROR(SEARCH(("Muy Baja"),(N30))))</formula>
    </cfRule>
  </conditionalFormatting>
  <conditionalFormatting sqref="N30">
    <cfRule type="containsText" dxfId="1547" priority="2146" operator="containsText" text="Baja">
      <formula>NOT(ISERROR(SEARCH(("Baja"),(N30))))</formula>
    </cfRule>
  </conditionalFormatting>
  <conditionalFormatting sqref="N30">
    <cfRule type="containsText" dxfId="1546" priority="2147" operator="containsText" text="A l t a">
      <formula>NOT(ISERROR(SEARCH(("A l t a"),(N30))))</formula>
    </cfRule>
  </conditionalFormatting>
  <conditionalFormatting sqref="N30">
    <cfRule type="containsText" dxfId="1545" priority="2148" operator="containsText" text="Muy Alta">
      <formula>NOT(ISERROR(SEARCH(("Muy Alta"),(N30))))</formula>
    </cfRule>
  </conditionalFormatting>
  <conditionalFormatting sqref="N30">
    <cfRule type="cellIs" dxfId="1544" priority="2149" operator="equal">
      <formula>"Media"</formula>
    </cfRule>
  </conditionalFormatting>
  <conditionalFormatting sqref="S30">
    <cfRule type="containsText" dxfId="1543" priority="2150" operator="containsText" text="Extremo">
      <formula>NOT(ISERROR(SEARCH(("Extremo"),(S30))))</formula>
    </cfRule>
  </conditionalFormatting>
  <conditionalFormatting sqref="S30">
    <cfRule type="containsText" dxfId="1542" priority="2151" operator="containsText" text="Alto">
      <formula>NOT(ISERROR(SEARCH(("Alto"),(S30))))</formula>
    </cfRule>
  </conditionalFormatting>
  <conditionalFormatting sqref="S30">
    <cfRule type="containsText" dxfId="1541" priority="2152" operator="containsText" text="Moderado">
      <formula>NOT(ISERROR(SEARCH(("Moderado"),(S30))))</formula>
    </cfRule>
  </conditionalFormatting>
  <conditionalFormatting sqref="S30">
    <cfRule type="containsText" dxfId="1540" priority="2153" operator="containsText" text="Bajo">
      <formula>NOT(ISERROR(SEARCH(("Bajo"),(S30))))</formula>
    </cfRule>
  </conditionalFormatting>
  <conditionalFormatting sqref="P30">
    <cfRule type="containsText" dxfId="1539" priority="2154" operator="containsText" text="Catastrófico">
      <formula>NOT(ISERROR(SEARCH(("Catastrófico"),(P30))))</formula>
    </cfRule>
  </conditionalFormatting>
  <conditionalFormatting sqref="P30">
    <cfRule type="containsText" dxfId="1538" priority="2155" operator="containsText" text="Mayor">
      <formula>NOT(ISERROR(SEARCH(("Mayor"),(P30))))</formula>
    </cfRule>
  </conditionalFormatting>
  <conditionalFormatting sqref="P30">
    <cfRule type="containsText" dxfId="1537" priority="2156" operator="containsText" text="Moderado">
      <formula>NOT(ISERROR(SEARCH(("Moderado"),(P30))))</formula>
    </cfRule>
  </conditionalFormatting>
  <conditionalFormatting sqref="P30">
    <cfRule type="containsText" dxfId="1536" priority="2157" operator="containsText" text="Menor">
      <formula>NOT(ISERROR(SEARCH(("Menor"),(P30))))</formula>
    </cfRule>
  </conditionalFormatting>
  <conditionalFormatting sqref="P30">
    <cfRule type="containsText" dxfId="1535" priority="2158" operator="containsText" text="Leve">
      <formula>NOT(ISERROR(SEARCH(("Leve"),(P30))))</formula>
    </cfRule>
  </conditionalFormatting>
  <conditionalFormatting sqref="M32">
    <cfRule type="containsText" dxfId="1534" priority="1912" operator="containsText" text="Muy Baja">
      <formula>NOT(ISERROR(SEARCH(("Muy Baja"),(M32))))</formula>
    </cfRule>
  </conditionalFormatting>
  <conditionalFormatting sqref="M32">
    <cfRule type="containsText" dxfId="1533" priority="1913" operator="containsText" text="Baja">
      <formula>NOT(ISERROR(SEARCH(("Baja"),(M32))))</formula>
    </cfRule>
  </conditionalFormatting>
  <conditionalFormatting sqref="M32">
    <cfRule type="containsText" dxfId="1532" priority="1914" operator="containsText" text="A l t a">
      <formula>NOT(ISERROR(SEARCH(("A l t a"),(M32))))</formula>
    </cfRule>
  </conditionalFormatting>
  <conditionalFormatting sqref="M32">
    <cfRule type="containsText" dxfId="1531" priority="1915" operator="containsText" text="Muy Alta">
      <formula>NOT(ISERROR(SEARCH(("Muy Alta"),(M32))))</formula>
    </cfRule>
  </conditionalFormatting>
  <conditionalFormatting sqref="M32">
    <cfRule type="cellIs" dxfId="1530" priority="1916" operator="equal">
      <formula>"Media"</formula>
    </cfRule>
  </conditionalFormatting>
  <conditionalFormatting sqref="P32">
    <cfRule type="containsText" dxfId="1529" priority="1917" operator="containsText" text="Catastrófico">
      <formula>NOT(ISERROR(SEARCH(("Catastrófico"),(P32))))</formula>
    </cfRule>
  </conditionalFormatting>
  <conditionalFormatting sqref="P32">
    <cfRule type="containsText" dxfId="1528" priority="1918" operator="containsText" text="Mayor">
      <formula>NOT(ISERROR(SEARCH(("Mayor"),(P32))))</formula>
    </cfRule>
  </conditionalFormatting>
  <conditionalFormatting sqref="P32">
    <cfRule type="containsText" dxfId="1527" priority="1919" operator="containsText" text="Moderado">
      <formula>NOT(ISERROR(SEARCH(("Moderado"),(P32))))</formula>
    </cfRule>
  </conditionalFormatting>
  <conditionalFormatting sqref="P32">
    <cfRule type="containsText" dxfId="1526" priority="1920" operator="containsText" text="Menor">
      <formula>NOT(ISERROR(SEARCH(("Menor"),(P32))))</formula>
    </cfRule>
  </conditionalFormatting>
  <conditionalFormatting sqref="P32">
    <cfRule type="containsText" dxfId="1525" priority="1921" operator="containsText" text="Leve">
      <formula>NOT(ISERROR(SEARCH(("Leve"),(P32))))</formula>
    </cfRule>
  </conditionalFormatting>
  <conditionalFormatting sqref="S32:T32">
    <cfRule type="containsText" dxfId="1524" priority="1922" operator="containsText" text="Extremo">
      <formula>NOT(ISERROR(SEARCH(("Extremo"),(S32))))</formula>
    </cfRule>
  </conditionalFormatting>
  <conditionalFormatting sqref="S32:T32">
    <cfRule type="containsText" dxfId="1523" priority="1923" operator="containsText" text="Alto">
      <formula>NOT(ISERROR(SEARCH(("Alto"),(S32))))</formula>
    </cfRule>
  </conditionalFormatting>
  <conditionalFormatting sqref="S32:T32">
    <cfRule type="containsText" dxfId="1522" priority="1924" operator="containsText" text="Moderado">
      <formula>NOT(ISERROR(SEARCH(("Moderado"),(S32))))</formula>
    </cfRule>
  </conditionalFormatting>
  <conditionalFormatting sqref="S32:T32">
    <cfRule type="containsText" dxfId="1521" priority="1925" operator="containsText" text="Bajo">
      <formula>NOT(ISERROR(SEARCH(("Bajo"),(S32))))</formula>
    </cfRule>
  </conditionalFormatting>
  <conditionalFormatting sqref="N32">
    <cfRule type="containsText" dxfId="1520" priority="1926" operator="containsText" text="Muy Baja">
      <formula>NOT(ISERROR(SEARCH(("Muy Baja"),(N32))))</formula>
    </cfRule>
  </conditionalFormatting>
  <conditionalFormatting sqref="N32">
    <cfRule type="containsText" dxfId="1519" priority="1927" operator="containsText" text="Baja">
      <formula>NOT(ISERROR(SEARCH(("Baja"),(N32))))</formula>
    </cfRule>
  </conditionalFormatting>
  <conditionalFormatting sqref="N32">
    <cfRule type="containsText" dxfId="1518" priority="1928" operator="containsText" text="A l t a">
      <formula>NOT(ISERROR(SEARCH(("A l t a"),(N32))))</formula>
    </cfRule>
  </conditionalFormatting>
  <conditionalFormatting sqref="N32">
    <cfRule type="containsText" dxfId="1517" priority="1929" operator="containsText" text="Muy Alta">
      <formula>NOT(ISERROR(SEARCH(("Muy Alta"),(N32))))</formula>
    </cfRule>
  </conditionalFormatting>
  <conditionalFormatting sqref="N32">
    <cfRule type="cellIs" dxfId="1516" priority="1930" operator="equal">
      <formula>"Media"</formula>
    </cfRule>
  </conditionalFormatting>
  <conditionalFormatting sqref="AG32">
    <cfRule type="containsText" dxfId="1515" priority="1936" operator="containsText" text="Catastrófico">
      <formula>NOT(ISERROR(SEARCH(("Catastrófico"),(AG32))))</formula>
    </cfRule>
  </conditionalFormatting>
  <conditionalFormatting sqref="AG32">
    <cfRule type="containsText" dxfId="1514" priority="1937" operator="containsText" text="Mayor">
      <formula>NOT(ISERROR(SEARCH(("Mayor"),(AG32))))</formula>
    </cfRule>
  </conditionalFormatting>
  <conditionalFormatting sqref="AG32">
    <cfRule type="containsText" dxfId="1513" priority="1938" operator="containsText" text="Moderado">
      <formula>NOT(ISERROR(SEARCH(("Moderado"),(AG32))))</formula>
    </cfRule>
  </conditionalFormatting>
  <conditionalFormatting sqref="AG32">
    <cfRule type="containsText" dxfId="1512" priority="1939" operator="containsText" text="Menor">
      <formula>NOT(ISERROR(SEARCH(("Menor"),(AG32))))</formula>
    </cfRule>
  </conditionalFormatting>
  <conditionalFormatting sqref="AG32">
    <cfRule type="containsText" dxfId="1511" priority="1940" operator="containsText" text="Leve">
      <formula>NOT(ISERROR(SEARCH(("Leve"),(AG32))))</formula>
    </cfRule>
  </conditionalFormatting>
  <conditionalFormatting sqref="AJ32">
    <cfRule type="containsText" dxfId="1510" priority="1941" operator="containsText" text="Extremo">
      <formula>NOT(ISERROR(SEARCH(("Extremo"),(AJ32))))</formula>
    </cfRule>
  </conditionalFormatting>
  <conditionalFormatting sqref="AJ32">
    <cfRule type="containsText" dxfId="1509" priority="1942" operator="containsText" text="Alto">
      <formula>NOT(ISERROR(SEARCH(("Alto"),(AJ32))))</formula>
    </cfRule>
  </conditionalFormatting>
  <conditionalFormatting sqref="AJ32">
    <cfRule type="containsText" dxfId="1508" priority="1943" operator="containsText" text="Moderado">
      <formula>NOT(ISERROR(SEARCH(("Moderado"),(AJ32))))</formula>
    </cfRule>
  </conditionalFormatting>
  <conditionalFormatting sqref="AJ32">
    <cfRule type="containsText" dxfId="1507" priority="1944" operator="containsText" text="Bajo">
      <formula>NOT(ISERROR(SEARCH(("Bajo"),(AJ32))))</formula>
    </cfRule>
  </conditionalFormatting>
  <conditionalFormatting sqref="M34">
    <cfRule type="containsText" dxfId="1506" priority="1945" operator="containsText" text="Muy Baja">
      <formula>NOT(ISERROR(SEARCH(("Muy Baja"),(M34))))</formula>
    </cfRule>
  </conditionalFormatting>
  <conditionalFormatting sqref="M34">
    <cfRule type="containsText" dxfId="1505" priority="1946" operator="containsText" text="Baja">
      <formula>NOT(ISERROR(SEARCH(("Baja"),(M34))))</formula>
    </cfRule>
  </conditionalFormatting>
  <conditionalFormatting sqref="M34">
    <cfRule type="containsText" dxfId="1504" priority="1947" operator="containsText" text="A l t a">
      <formula>NOT(ISERROR(SEARCH(("A l t a"),(M34))))</formula>
    </cfRule>
  </conditionalFormatting>
  <conditionalFormatting sqref="M34">
    <cfRule type="containsText" dxfId="1503" priority="1948" operator="containsText" text="Muy Alta">
      <formula>NOT(ISERROR(SEARCH(("Muy Alta"),(M34))))</formula>
    </cfRule>
  </conditionalFormatting>
  <conditionalFormatting sqref="M34">
    <cfRule type="cellIs" dxfId="1502" priority="1949" operator="equal">
      <formula>"Media"</formula>
    </cfRule>
  </conditionalFormatting>
  <conditionalFormatting sqref="P34">
    <cfRule type="containsText" dxfId="1501" priority="1950" operator="containsText" text="Catastrófico">
      <formula>NOT(ISERROR(SEARCH(("Catastrófico"),(P34))))</formula>
    </cfRule>
  </conditionalFormatting>
  <conditionalFormatting sqref="P34">
    <cfRule type="containsText" dxfId="1500" priority="1951" operator="containsText" text="Mayor">
      <formula>NOT(ISERROR(SEARCH(("Mayor"),(P34))))</formula>
    </cfRule>
  </conditionalFormatting>
  <conditionalFormatting sqref="P34">
    <cfRule type="containsText" dxfId="1499" priority="1952" operator="containsText" text="Moderado">
      <formula>NOT(ISERROR(SEARCH(("Moderado"),(P34))))</formula>
    </cfRule>
  </conditionalFormatting>
  <conditionalFormatting sqref="P34">
    <cfRule type="containsText" dxfId="1498" priority="1953" operator="containsText" text="Menor">
      <formula>NOT(ISERROR(SEARCH(("Menor"),(P34))))</formula>
    </cfRule>
  </conditionalFormatting>
  <conditionalFormatting sqref="P34">
    <cfRule type="containsText" dxfId="1497" priority="1954" operator="containsText" text="Leve">
      <formula>NOT(ISERROR(SEARCH(("Leve"),(P34))))</formula>
    </cfRule>
  </conditionalFormatting>
  <conditionalFormatting sqref="N34">
    <cfRule type="containsText" dxfId="1496" priority="1955" operator="containsText" text="Muy Baja">
      <formula>NOT(ISERROR(SEARCH(("Muy Baja"),(N34))))</formula>
    </cfRule>
  </conditionalFormatting>
  <conditionalFormatting sqref="N34">
    <cfRule type="containsText" dxfId="1495" priority="1956" operator="containsText" text="Baja">
      <formula>NOT(ISERROR(SEARCH(("Baja"),(N34))))</formula>
    </cfRule>
  </conditionalFormatting>
  <conditionalFormatting sqref="N34">
    <cfRule type="containsText" dxfId="1494" priority="1957" operator="containsText" text="A l t a">
      <formula>NOT(ISERROR(SEARCH(("A l t a"),(N34))))</formula>
    </cfRule>
  </conditionalFormatting>
  <conditionalFormatting sqref="N34">
    <cfRule type="containsText" dxfId="1493" priority="1958" operator="containsText" text="Muy Alta">
      <formula>NOT(ISERROR(SEARCH(("Muy Alta"),(N34))))</formula>
    </cfRule>
  </conditionalFormatting>
  <conditionalFormatting sqref="N34">
    <cfRule type="cellIs" dxfId="1492" priority="1959" operator="equal">
      <formula>"Media"</formula>
    </cfRule>
  </conditionalFormatting>
  <conditionalFormatting sqref="S34">
    <cfRule type="containsText" dxfId="1491" priority="1960" operator="containsText" text="Extremo">
      <formula>NOT(ISERROR(SEARCH(("Extremo"),(S34))))</formula>
    </cfRule>
  </conditionalFormatting>
  <conditionalFormatting sqref="S34">
    <cfRule type="containsText" dxfId="1490" priority="1961" operator="containsText" text="Alto">
      <formula>NOT(ISERROR(SEARCH(("Alto"),(S34))))</formula>
    </cfRule>
  </conditionalFormatting>
  <conditionalFormatting sqref="S34">
    <cfRule type="containsText" dxfId="1489" priority="1962" operator="containsText" text="Moderado">
      <formula>NOT(ISERROR(SEARCH(("Moderado"),(S34))))</formula>
    </cfRule>
  </conditionalFormatting>
  <conditionalFormatting sqref="S34">
    <cfRule type="containsText" dxfId="1488" priority="1963" operator="containsText" text="Bajo">
      <formula>NOT(ISERROR(SEARCH(("Bajo"),(S34))))</formula>
    </cfRule>
  </conditionalFormatting>
  <conditionalFormatting sqref="AE34">
    <cfRule type="containsText" dxfId="1487" priority="1964" operator="containsText" text="Muy Baja">
      <formula>NOT(ISERROR(SEARCH(("Muy Baja"),(AE34))))</formula>
    </cfRule>
  </conditionalFormatting>
  <conditionalFormatting sqref="AE34">
    <cfRule type="containsText" dxfId="1486" priority="1965" operator="containsText" text="Baja">
      <formula>NOT(ISERROR(SEARCH(("Baja"),(AE34))))</formula>
    </cfRule>
  </conditionalFormatting>
  <conditionalFormatting sqref="AE34">
    <cfRule type="containsText" dxfId="1485" priority="1966" operator="containsText" text="A l t a">
      <formula>NOT(ISERROR(SEARCH(("A l t a"),(AE34))))</formula>
    </cfRule>
  </conditionalFormatting>
  <conditionalFormatting sqref="AE34">
    <cfRule type="containsText" dxfId="1484" priority="1967" operator="containsText" text="Muy Alta">
      <formula>NOT(ISERROR(SEARCH(("Muy Alta"),(AE34))))</formula>
    </cfRule>
  </conditionalFormatting>
  <conditionalFormatting sqref="AE34">
    <cfRule type="cellIs" dxfId="1483" priority="1968" operator="equal">
      <formula>"Media"</formula>
    </cfRule>
  </conditionalFormatting>
  <conditionalFormatting sqref="AG34">
    <cfRule type="containsText" dxfId="1482" priority="1969" operator="containsText" text="Catastrófico">
      <formula>NOT(ISERROR(SEARCH(("Catastrófico"),(AG34))))</formula>
    </cfRule>
  </conditionalFormatting>
  <conditionalFormatting sqref="AG34">
    <cfRule type="containsText" dxfId="1481" priority="1970" operator="containsText" text="Mayor">
      <formula>NOT(ISERROR(SEARCH(("Mayor"),(AG34))))</formula>
    </cfRule>
  </conditionalFormatting>
  <conditionalFormatting sqref="AG34">
    <cfRule type="containsText" dxfId="1480" priority="1971" operator="containsText" text="Moderado">
      <formula>NOT(ISERROR(SEARCH(("Moderado"),(AG34))))</formula>
    </cfRule>
  </conditionalFormatting>
  <conditionalFormatting sqref="AG34">
    <cfRule type="containsText" dxfId="1479" priority="1972" operator="containsText" text="Menor">
      <formula>NOT(ISERROR(SEARCH(("Menor"),(AG34))))</formula>
    </cfRule>
  </conditionalFormatting>
  <conditionalFormatting sqref="AG34">
    <cfRule type="containsText" dxfId="1478" priority="1973" operator="containsText" text="Leve">
      <formula>NOT(ISERROR(SEARCH(("Leve"),(AG34))))</formula>
    </cfRule>
  </conditionalFormatting>
  <conditionalFormatting sqref="AJ34">
    <cfRule type="containsText" dxfId="1477" priority="1974" operator="containsText" text="Extremo">
      <formula>NOT(ISERROR(SEARCH(("Extremo"),(AJ34))))</formula>
    </cfRule>
  </conditionalFormatting>
  <conditionalFormatting sqref="AJ34">
    <cfRule type="containsText" dxfId="1476" priority="1975" operator="containsText" text="Alto">
      <formula>NOT(ISERROR(SEARCH(("Alto"),(AJ34))))</formula>
    </cfRule>
  </conditionalFormatting>
  <conditionalFormatting sqref="AJ34">
    <cfRule type="containsText" dxfId="1475" priority="1976" operator="containsText" text="Moderado">
      <formula>NOT(ISERROR(SEARCH(("Moderado"),(AJ34))))</formula>
    </cfRule>
  </conditionalFormatting>
  <conditionalFormatting sqref="AJ34">
    <cfRule type="containsText" dxfId="1474" priority="1977" operator="containsText" text="Bajo">
      <formula>NOT(ISERROR(SEARCH(("Bajo"),(AJ34))))</formula>
    </cfRule>
  </conditionalFormatting>
  <conditionalFormatting sqref="M37">
    <cfRule type="containsText" dxfId="1473" priority="1978" operator="containsText" text="Muy Baja">
      <formula>NOT(ISERROR(SEARCH(("Muy Baja"),(M37))))</formula>
    </cfRule>
  </conditionalFormatting>
  <conditionalFormatting sqref="M37">
    <cfRule type="containsText" dxfId="1472" priority="1979" operator="containsText" text="Baja">
      <formula>NOT(ISERROR(SEARCH(("Baja"),(M37))))</formula>
    </cfRule>
  </conditionalFormatting>
  <conditionalFormatting sqref="M37">
    <cfRule type="containsText" dxfId="1471" priority="1980" operator="containsText" text="A l t a">
      <formula>NOT(ISERROR(SEARCH(("A l t a"),(M37))))</formula>
    </cfRule>
  </conditionalFormatting>
  <conditionalFormatting sqref="M37">
    <cfRule type="containsText" dxfId="1470" priority="1981" operator="containsText" text="Muy Alta">
      <formula>NOT(ISERROR(SEARCH(("Muy Alta"),(M37))))</formula>
    </cfRule>
  </conditionalFormatting>
  <conditionalFormatting sqref="M37">
    <cfRule type="cellIs" dxfId="1469" priority="1982" operator="equal">
      <formula>"Media"</formula>
    </cfRule>
  </conditionalFormatting>
  <conditionalFormatting sqref="P37">
    <cfRule type="containsText" dxfId="1468" priority="1983" operator="containsText" text="Catastrófico">
      <formula>NOT(ISERROR(SEARCH(("Catastrófico"),(P37))))</formula>
    </cfRule>
  </conditionalFormatting>
  <conditionalFormatting sqref="P37">
    <cfRule type="containsText" dxfId="1467" priority="1984" operator="containsText" text="Mayor">
      <formula>NOT(ISERROR(SEARCH(("Mayor"),(P37))))</formula>
    </cfRule>
  </conditionalFormatting>
  <conditionalFormatting sqref="P37">
    <cfRule type="containsText" dxfId="1466" priority="1985" operator="containsText" text="Moderado">
      <formula>NOT(ISERROR(SEARCH(("Moderado"),(P37))))</formula>
    </cfRule>
  </conditionalFormatting>
  <conditionalFormatting sqref="P37">
    <cfRule type="containsText" dxfId="1465" priority="1986" operator="containsText" text="Menor">
      <formula>NOT(ISERROR(SEARCH(("Menor"),(P37))))</formula>
    </cfRule>
  </conditionalFormatting>
  <conditionalFormatting sqref="P37">
    <cfRule type="containsText" dxfId="1464" priority="1987" operator="containsText" text="Leve">
      <formula>NOT(ISERROR(SEARCH(("Leve"),(P37))))</formula>
    </cfRule>
  </conditionalFormatting>
  <conditionalFormatting sqref="N37">
    <cfRule type="containsText" dxfId="1463" priority="1988" operator="containsText" text="Muy Baja">
      <formula>NOT(ISERROR(SEARCH(("Muy Baja"),(N37))))</formula>
    </cfRule>
  </conditionalFormatting>
  <conditionalFormatting sqref="N37">
    <cfRule type="containsText" dxfId="1462" priority="1989" operator="containsText" text="Baja">
      <formula>NOT(ISERROR(SEARCH(("Baja"),(N37))))</formula>
    </cfRule>
  </conditionalFormatting>
  <conditionalFormatting sqref="N37">
    <cfRule type="containsText" dxfId="1461" priority="1990" operator="containsText" text="A l t a">
      <formula>NOT(ISERROR(SEARCH(("A l t a"),(N37))))</formula>
    </cfRule>
  </conditionalFormatting>
  <conditionalFormatting sqref="N37">
    <cfRule type="containsText" dxfId="1460" priority="1991" operator="containsText" text="Muy Alta">
      <formula>NOT(ISERROR(SEARCH(("Muy Alta"),(N37))))</formula>
    </cfRule>
  </conditionalFormatting>
  <conditionalFormatting sqref="N37">
    <cfRule type="cellIs" dxfId="1459" priority="1992" operator="equal">
      <formula>"Media"</formula>
    </cfRule>
  </conditionalFormatting>
  <conditionalFormatting sqref="S37">
    <cfRule type="containsText" dxfId="1458" priority="1993" operator="containsText" text="Extremo">
      <formula>NOT(ISERROR(SEARCH(("Extremo"),(S37))))</formula>
    </cfRule>
  </conditionalFormatting>
  <conditionalFormatting sqref="S37">
    <cfRule type="containsText" dxfId="1457" priority="1994" operator="containsText" text="Alto">
      <formula>NOT(ISERROR(SEARCH(("Alto"),(S37))))</formula>
    </cfRule>
  </conditionalFormatting>
  <conditionalFormatting sqref="S37">
    <cfRule type="containsText" dxfId="1456" priority="1995" operator="containsText" text="Moderado">
      <formula>NOT(ISERROR(SEARCH(("Moderado"),(S37))))</formula>
    </cfRule>
  </conditionalFormatting>
  <conditionalFormatting sqref="S37">
    <cfRule type="containsText" dxfId="1455" priority="1996" operator="containsText" text="Bajo">
      <formula>NOT(ISERROR(SEARCH(("Bajo"),(S37))))</formula>
    </cfRule>
  </conditionalFormatting>
  <conditionalFormatting sqref="AE37">
    <cfRule type="containsText" dxfId="1454" priority="1997" operator="containsText" text="Muy Baja">
      <formula>NOT(ISERROR(SEARCH(("Muy Baja"),(AE37))))</formula>
    </cfRule>
  </conditionalFormatting>
  <conditionalFormatting sqref="AE37">
    <cfRule type="containsText" dxfId="1453" priority="1998" operator="containsText" text="Baja">
      <formula>NOT(ISERROR(SEARCH(("Baja"),(AE37))))</formula>
    </cfRule>
  </conditionalFormatting>
  <conditionalFormatting sqref="AE37">
    <cfRule type="containsText" dxfId="1452" priority="1999" operator="containsText" text="A l t a">
      <formula>NOT(ISERROR(SEARCH(("A l t a"),(AE37))))</formula>
    </cfRule>
  </conditionalFormatting>
  <conditionalFormatting sqref="AE37">
    <cfRule type="containsText" dxfId="1451" priority="2000" operator="containsText" text="Muy Alta">
      <formula>NOT(ISERROR(SEARCH(("Muy Alta"),(AE37))))</formula>
    </cfRule>
  </conditionalFormatting>
  <conditionalFormatting sqref="AE37">
    <cfRule type="cellIs" dxfId="1450" priority="2001" operator="equal">
      <formula>"Media"</formula>
    </cfRule>
  </conditionalFormatting>
  <conditionalFormatting sqref="AG37">
    <cfRule type="containsText" dxfId="1449" priority="2002" operator="containsText" text="Catastrófico">
      <formula>NOT(ISERROR(SEARCH(("Catastrófico"),(AG37))))</formula>
    </cfRule>
  </conditionalFormatting>
  <conditionalFormatting sqref="AG37">
    <cfRule type="containsText" dxfId="1448" priority="2003" operator="containsText" text="Mayor">
      <formula>NOT(ISERROR(SEARCH(("Mayor"),(AG37))))</formula>
    </cfRule>
  </conditionalFormatting>
  <conditionalFormatting sqref="AG37">
    <cfRule type="containsText" dxfId="1447" priority="2004" operator="containsText" text="Moderado">
      <formula>NOT(ISERROR(SEARCH(("Moderado"),(AG37))))</formula>
    </cfRule>
  </conditionalFormatting>
  <conditionalFormatting sqref="AG37">
    <cfRule type="containsText" dxfId="1446" priority="2005" operator="containsText" text="Menor">
      <formula>NOT(ISERROR(SEARCH(("Menor"),(AG37))))</formula>
    </cfRule>
  </conditionalFormatting>
  <conditionalFormatting sqref="AG37">
    <cfRule type="containsText" dxfId="1445" priority="2006" operator="containsText" text="Leve">
      <formula>NOT(ISERROR(SEARCH(("Leve"),(AG37))))</formula>
    </cfRule>
  </conditionalFormatting>
  <conditionalFormatting sqref="AJ37">
    <cfRule type="containsText" dxfId="1444" priority="2007" operator="containsText" text="Extremo">
      <formula>NOT(ISERROR(SEARCH(("Extremo"),(AJ37))))</formula>
    </cfRule>
  </conditionalFormatting>
  <conditionalFormatting sqref="AJ37">
    <cfRule type="containsText" dxfId="1443" priority="2008" operator="containsText" text="Alto">
      <formula>NOT(ISERROR(SEARCH(("Alto"),(AJ37))))</formula>
    </cfRule>
  </conditionalFormatting>
  <conditionalFormatting sqref="AJ37">
    <cfRule type="containsText" dxfId="1442" priority="2009" operator="containsText" text="Moderado">
      <formula>NOT(ISERROR(SEARCH(("Moderado"),(AJ37))))</formula>
    </cfRule>
  </conditionalFormatting>
  <conditionalFormatting sqref="AJ37">
    <cfRule type="containsText" dxfId="1441" priority="2010" operator="containsText" text="Bajo">
      <formula>NOT(ISERROR(SEARCH(("Bajo"),(AJ37))))</formula>
    </cfRule>
  </conditionalFormatting>
  <conditionalFormatting sqref="M40">
    <cfRule type="containsText" dxfId="1440" priority="2011" operator="containsText" text="Muy Baja">
      <formula>NOT(ISERROR(SEARCH(("Muy Baja"),(M40))))</formula>
    </cfRule>
  </conditionalFormatting>
  <conditionalFormatting sqref="M40">
    <cfRule type="containsText" dxfId="1439" priority="2012" operator="containsText" text="Baja">
      <formula>NOT(ISERROR(SEARCH(("Baja"),(M40))))</formula>
    </cfRule>
  </conditionalFormatting>
  <conditionalFormatting sqref="M40">
    <cfRule type="containsText" dxfId="1438" priority="2013" operator="containsText" text="A l t a">
      <formula>NOT(ISERROR(SEARCH(("A l t a"),(M40))))</formula>
    </cfRule>
  </conditionalFormatting>
  <conditionalFormatting sqref="M40">
    <cfRule type="containsText" dxfId="1437" priority="2014" operator="containsText" text="Muy Alta">
      <formula>NOT(ISERROR(SEARCH(("Muy Alta"),(M40))))</formula>
    </cfRule>
  </conditionalFormatting>
  <conditionalFormatting sqref="M40">
    <cfRule type="cellIs" dxfId="1436" priority="2015" operator="equal">
      <formula>"Media"</formula>
    </cfRule>
  </conditionalFormatting>
  <conditionalFormatting sqref="P40">
    <cfRule type="containsText" dxfId="1435" priority="2016" operator="containsText" text="Catastrófico">
      <formula>NOT(ISERROR(SEARCH(("Catastrófico"),(P40))))</formula>
    </cfRule>
  </conditionalFormatting>
  <conditionalFormatting sqref="P40">
    <cfRule type="containsText" dxfId="1434" priority="2017" operator="containsText" text="Mayor">
      <formula>NOT(ISERROR(SEARCH(("Mayor"),(P40))))</formula>
    </cfRule>
  </conditionalFormatting>
  <conditionalFormatting sqref="P40">
    <cfRule type="containsText" dxfId="1433" priority="2018" operator="containsText" text="Moderado">
      <formula>NOT(ISERROR(SEARCH(("Moderado"),(P40))))</formula>
    </cfRule>
  </conditionalFormatting>
  <conditionalFormatting sqref="P40">
    <cfRule type="containsText" dxfId="1432" priority="2019" operator="containsText" text="Menor">
      <formula>NOT(ISERROR(SEARCH(("Menor"),(P40))))</formula>
    </cfRule>
  </conditionalFormatting>
  <conditionalFormatting sqref="P40">
    <cfRule type="containsText" dxfId="1431" priority="2020" operator="containsText" text="Leve">
      <formula>NOT(ISERROR(SEARCH(("Leve"),(P40))))</formula>
    </cfRule>
  </conditionalFormatting>
  <conditionalFormatting sqref="N40">
    <cfRule type="containsText" dxfId="1430" priority="2021" operator="containsText" text="Muy Baja">
      <formula>NOT(ISERROR(SEARCH(("Muy Baja"),(N40))))</formula>
    </cfRule>
  </conditionalFormatting>
  <conditionalFormatting sqref="N40">
    <cfRule type="containsText" dxfId="1429" priority="2022" operator="containsText" text="Baja">
      <formula>NOT(ISERROR(SEARCH(("Baja"),(N40))))</formula>
    </cfRule>
  </conditionalFormatting>
  <conditionalFormatting sqref="N40">
    <cfRule type="containsText" dxfId="1428" priority="2023" operator="containsText" text="A l t a">
      <formula>NOT(ISERROR(SEARCH(("A l t a"),(N40))))</formula>
    </cfRule>
  </conditionalFormatting>
  <conditionalFormatting sqref="N40">
    <cfRule type="containsText" dxfId="1427" priority="2024" operator="containsText" text="Muy Alta">
      <formula>NOT(ISERROR(SEARCH(("Muy Alta"),(N40))))</formula>
    </cfRule>
  </conditionalFormatting>
  <conditionalFormatting sqref="N40">
    <cfRule type="cellIs" dxfId="1426" priority="2025" operator="equal">
      <formula>"Media"</formula>
    </cfRule>
  </conditionalFormatting>
  <conditionalFormatting sqref="S40">
    <cfRule type="containsText" dxfId="1425" priority="2026" operator="containsText" text="Extremo">
      <formula>NOT(ISERROR(SEARCH(("Extremo"),(S40))))</formula>
    </cfRule>
  </conditionalFormatting>
  <conditionalFormatting sqref="S40">
    <cfRule type="containsText" dxfId="1424" priority="2027" operator="containsText" text="Alto">
      <formula>NOT(ISERROR(SEARCH(("Alto"),(S40))))</formula>
    </cfRule>
  </conditionalFormatting>
  <conditionalFormatting sqref="S40">
    <cfRule type="containsText" dxfId="1423" priority="2028" operator="containsText" text="Moderado">
      <formula>NOT(ISERROR(SEARCH(("Moderado"),(S40))))</formula>
    </cfRule>
  </conditionalFormatting>
  <conditionalFormatting sqref="S40">
    <cfRule type="containsText" dxfId="1422" priority="2029" operator="containsText" text="Bajo">
      <formula>NOT(ISERROR(SEARCH(("Bajo"),(S40))))</formula>
    </cfRule>
  </conditionalFormatting>
  <conditionalFormatting sqref="AE40">
    <cfRule type="containsText" dxfId="1421" priority="2030" operator="containsText" text="Muy Baja">
      <formula>NOT(ISERROR(SEARCH(("Muy Baja"),(AE40))))</formula>
    </cfRule>
  </conditionalFormatting>
  <conditionalFormatting sqref="AE40">
    <cfRule type="containsText" dxfId="1420" priority="2031" operator="containsText" text="Baja">
      <formula>NOT(ISERROR(SEARCH(("Baja"),(AE40))))</formula>
    </cfRule>
  </conditionalFormatting>
  <conditionalFormatting sqref="AE40">
    <cfRule type="containsText" dxfId="1419" priority="2032" operator="containsText" text="A l t a">
      <formula>NOT(ISERROR(SEARCH(("A l t a"),(AE40))))</formula>
    </cfRule>
  </conditionalFormatting>
  <conditionalFormatting sqref="AE40">
    <cfRule type="containsText" dxfId="1418" priority="2033" operator="containsText" text="Muy Alta">
      <formula>NOT(ISERROR(SEARCH(("Muy Alta"),(AE40))))</formula>
    </cfRule>
  </conditionalFormatting>
  <conditionalFormatting sqref="AE40">
    <cfRule type="cellIs" dxfId="1417" priority="2034" operator="equal">
      <formula>"Media"</formula>
    </cfRule>
  </conditionalFormatting>
  <conditionalFormatting sqref="AG40">
    <cfRule type="containsText" dxfId="1416" priority="2035" operator="containsText" text="Catastrófico">
      <formula>NOT(ISERROR(SEARCH(("Catastrófico"),(AG40))))</formula>
    </cfRule>
  </conditionalFormatting>
  <conditionalFormatting sqref="AG40">
    <cfRule type="containsText" dxfId="1415" priority="2036" operator="containsText" text="Mayor">
      <formula>NOT(ISERROR(SEARCH(("Mayor"),(AG40))))</formula>
    </cfRule>
  </conditionalFormatting>
  <conditionalFormatting sqref="AG40">
    <cfRule type="containsText" dxfId="1414" priority="2037" operator="containsText" text="Moderado">
      <formula>NOT(ISERROR(SEARCH(("Moderado"),(AG40))))</formula>
    </cfRule>
  </conditionalFormatting>
  <conditionalFormatting sqref="AG40">
    <cfRule type="containsText" dxfId="1413" priority="2038" operator="containsText" text="Menor">
      <formula>NOT(ISERROR(SEARCH(("Menor"),(AG40))))</formula>
    </cfRule>
  </conditionalFormatting>
  <conditionalFormatting sqref="AG40">
    <cfRule type="containsText" dxfId="1412" priority="2039" operator="containsText" text="Leve">
      <formula>NOT(ISERROR(SEARCH(("Leve"),(AG40))))</formula>
    </cfRule>
  </conditionalFormatting>
  <conditionalFormatting sqref="AJ40">
    <cfRule type="containsText" dxfId="1411" priority="2040" operator="containsText" text="Extremo">
      <formula>NOT(ISERROR(SEARCH(("Extremo"),(AJ40))))</formula>
    </cfRule>
  </conditionalFormatting>
  <conditionalFormatting sqref="AJ40">
    <cfRule type="containsText" dxfId="1410" priority="2041" operator="containsText" text="Alto">
      <formula>NOT(ISERROR(SEARCH(("Alto"),(AJ40))))</formula>
    </cfRule>
  </conditionalFormatting>
  <conditionalFormatting sqref="AJ40">
    <cfRule type="containsText" dxfId="1409" priority="2042" operator="containsText" text="Moderado">
      <formula>NOT(ISERROR(SEARCH(("Moderado"),(AJ40))))</formula>
    </cfRule>
  </conditionalFormatting>
  <conditionalFormatting sqref="AJ40">
    <cfRule type="containsText" dxfId="1408" priority="2043" operator="containsText" text="Bajo">
      <formula>NOT(ISERROR(SEARCH(("Bajo"),(AJ40))))</formula>
    </cfRule>
  </conditionalFormatting>
  <conditionalFormatting sqref="T37">
    <cfRule type="containsText" dxfId="1407" priority="2044" operator="containsText" text="Extremo">
      <formula>NOT(ISERROR(SEARCH(("Extremo"),(T37))))</formula>
    </cfRule>
  </conditionalFormatting>
  <conditionalFormatting sqref="T37">
    <cfRule type="containsText" dxfId="1406" priority="2045" operator="containsText" text="Alto">
      <formula>NOT(ISERROR(SEARCH(("Alto"),(T37))))</formula>
    </cfRule>
  </conditionalFormatting>
  <conditionalFormatting sqref="T37">
    <cfRule type="containsText" dxfId="1405" priority="2046" operator="containsText" text="Moderado">
      <formula>NOT(ISERROR(SEARCH(("Moderado"),(T37))))</formula>
    </cfRule>
  </conditionalFormatting>
  <conditionalFormatting sqref="T37">
    <cfRule type="containsText" dxfId="1404" priority="2047" operator="containsText" text="Bajo">
      <formula>NOT(ISERROR(SEARCH(("Bajo"),(T37))))</formula>
    </cfRule>
  </conditionalFormatting>
  <conditionalFormatting sqref="T40">
    <cfRule type="containsText" dxfId="1403" priority="2048" operator="containsText" text="Extremo">
      <formula>NOT(ISERROR(SEARCH(("Extremo"),(T40))))</formula>
    </cfRule>
  </conditionalFormatting>
  <conditionalFormatting sqref="T40">
    <cfRule type="containsText" dxfId="1402" priority="2049" operator="containsText" text="Alto">
      <formula>NOT(ISERROR(SEARCH(("Alto"),(T40))))</formula>
    </cfRule>
  </conditionalFormatting>
  <conditionalFormatting sqref="T40">
    <cfRule type="containsText" dxfId="1401" priority="2050" operator="containsText" text="Moderado">
      <formula>NOT(ISERROR(SEARCH(("Moderado"),(T40))))</formula>
    </cfRule>
  </conditionalFormatting>
  <conditionalFormatting sqref="T40">
    <cfRule type="containsText" dxfId="1400" priority="2051" operator="containsText" text="Bajo">
      <formula>NOT(ISERROR(SEARCH(("Bajo"),(T40))))</formula>
    </cfRule>
  </conditionalFormatting>
  <conditionalFormatting sqref="M44">
    <cfRule type="containsText" dxfId="1399" priority="2052" operator="containsText" text="Muy Baja">
      <formula>NOT(ISERROR(SEARCH(("Muy Baja"),(M44))))</formula>
    </cfRule>
  </conditionalFormatting>
  <conditionalFormatting sqref="M44">
    <cfRule type="containsText" dxfId="1398" priority="2053" operator="containsText" text="Baja">
      <formula>NOT(ISERROR(SEARCH(("Baja"),(M44))))</formula>
    </cfRule>
  </conditionalFormatting>
  <conditionalFormatting sqref="M44">
    <cfRule type="containsText" dxfId="1397" priority="2054" operator="containsText" text="A l t a">
      <formula>NOT(ISERROR(SEARCH(("A l t a"),(M44))))</formula>
    </cfRule>
  </conditionalFormatting>
  <conditionalFormatting sqref="M44">
    <cfRule type="containsText" dxfId="1396" priority="2055" operator="containsText" text="Muy Alta">
      <formula>NOT(ISERROR(SEARCH(("Muy Alta"),(M44))))</formula>
    </cfRule>
  </conditionalFormatting>
  <conditionalFormatting sqref="M44">
    <cfRule type="cellIs" dxfId="1395" priority="2056" operator="equal">
      <formula>"Media"</formula>
    </cfRule>
  </conditionalFormatting>
  <conditionalFormatting sqref="P44">
    <cfRule type="containsText" dxfId="1394" priority="2057" operator="containsText" text="Catastrófico">
      <formula>NOT(ISERROR(SEARCH(("Catastrófico"),(P44))))</formula>
    </cfRule>
  </conditionalFormatting>
  <conditionalFormatting sqref="P44">
    <cfRule type="containsText" dxfId="1393" priority="2058" operator="containsText" text="Mayor">
      <formula>NOT(ISERROR(SEARCH(("Mayor"),(P44))))</formula>
    </cfRule>
  </conditionalFormatting>
  <conditionalFormatting sqref="P44">
    <cfRule type="containsText" dxfId="1392" priority="2059" operator="containsText" text="Moderado">
      <formula>NOT(ISERROR(SEARCH(("Moderado"),(P44))))</formula>
    </cfRule>
  </conditionalFormatting>
  <conditionalFormatting sqref="P44">
    <cfRule type="containsText" dxfId="1391" priority="2060" operator="containsText" text="Menor">
      <formula>NOT(ISERROR(SEARCH(("Menor"),(P44))))</formula>
    </cfRule>
  </conditionalFormatting>
  <conditionalFormatting sqref="P44">
    <cfRule type="containsText" dxfId="1390" priority="2061" operator="containsText" text="Leve">
      <formula>NOT(ISERROR(SEARCH(("Leve"),(P44))))</formula>
    </cfRule>
  </conditionalFormatting>
  <conditionalFormatting sqref="N44">
    <cfRule type="containsText" dxfId="1389" priority="2062" operator="containsText" text="Muy Baja">
      <formula>NOT(ISERROR(SEARCH(("Muy Baja"),(N44))))</formula>
    </cfRule>
  </conditionalFormatting>
  <conditionalFormatting sqref="N44">
    <cfRule type="containsText" dxfId="1388" priority="2063" operator="containsText" text="Baja">
      <formula>NOT(ISERROR(SEARCH(("Baja"),(N44))))</formula>
    </cfRule>
  </conditionalFormatting>
  <conditionalFormatting sqref="N44">
    <cfRule type="containsText" dxfId="1387" priority="2064" operator="containsText" text="A l t a">
      <formula>NOT(ISERROR(SEARCH(("A l t a"),(N44))))</formula>
    </cfRule>
  </conditionalFormatting>
  <conditionalFormatting sqref="N44">
    <cfRule type="containsText" dxfId="1386" priority="2065" operator="containsText" text="Muy Alta">
      <formula>NOT(ISERROR(SEARCH(("Muy Alta"),(N44))))</formula>
    </cfRule>
  </conditionalFormatting>
  <conditionalFormatting sqref="N44">
    <cfRule type="cellIs" dxfId="1385" priority="2066" operator="equal">
      <formula>"Media"</formula>
    </cfRule>
  </conditionalFormatting>
  <conditionalFormatting sqref="S44">
    <cfRule type="containsText" dxfId="1384" priority="2067" operator="containsText" text="Extremo">
      <formula>NOT(ISERROR(SEARCH(("Extremo"),(S44))))</formula>
    </cfRule>
  </conditionalFormatting>
  <conditionalFormatting sqref="S44">
    <cfRule type="containsText" dxfId="1383" priority="2068" operator="containsText" text="Alto">
      <formula>NOT(ISERROR(SEARCH(("Alto"),(S44))))</formula>
    </cfRule>
  </conditionalFormatting>
  <conditionalFormatting sqref="S44">
    <cfRule type="containsText" dxfId="1382" priority="2069" operator="containsText" text="Moderado">
      <formula>NOT(ISERROR(SEARCH(("Moderado"),(S44))))</formula>
    </cfRule>
  </conditionalFormatting>
  <conditionalFormatting sqref="S44">
    <cfRule type="containsText" dxfId="1381" priority="2070" operator="containsText" text="Bajo">
      <formula>NOT(ISERROR(SEARCH(("Bajo"),(S44))))</formula>
    </cfRule>
  </conditionalFormatting>
  <conditionalFormatting sqref="AE44">
    <cfRule type="containsText" dxfId="1380" priority="2071" operator="containsText" text="Muy Baja">
      <formula>NOT(ISERROR(SEARCH(("Muy Baja"),(AE44))))</formula>
    </cfRule>
  </conditionalFormatting>
  <conditionalFormatting sqref="AE44">
    <cfRule type="containsText" dxfId="1379" priority="2072" operator="containsText" text="Baja">
      <formula>NOT(ISERROR(SEARCH(("Baja"),(AE44))))</formula>
    </cfRule>
  </conditionalFormatting>
  <conditionalFormatting sqref="AE44">
    <cfRule type="containsText" dxfId="1378" priority="2073" operator="containsText" text="A l t a">
      <formula>NOT(ISERROR(SEARCH(("A l t a"),(AE44))))</formula>
    </cfRule>
  </conditionalFormatting>
  <conditionalFormatting sqref="AE44">
    <cfRule type="containsText" dxfId="1377" priority="2074" operator="containsText" text="Muy Alta">
      <formula>NOT(ISERROR(SEARCH(("Muy Alta"),(AE44))))</formula>
    </cfRule>
  </conditionalFormatting>
  <conditionalFormatting sqref="AE44">
    <cfRule type="cellIs" dxfId="1376" priority="2075" operator="equal">
      <formula>"Media"</formula>
    </cfRule>
  </conditionalFormatting>
  <conditionalFormatting sqref="AG44">
    <cfRule type="containsText" dxfId="1375" priority="2076" operator="containsText" text="Catastrófico">
      <formula>NOT(ISERROR(SEARCH(("Catastrófico"),(AG44))))</formula>
    </cfRule>
  </conditionalFormatting>
  <conditionalFormatting sqref="AG44">
    <cfRule type="containsText" dxfId="1374" priority="2077" operator="containsText" text="Mayor">
      <formula>NOT(ISERROR(SEARCH(("Mayor"),(AG44))))</formula>
    </cfRule>
  </conditionalFormatting>
  <conditionalFormatting sqref="AG44">
    <cfRule type="containsText" dxfId="1373" priority="2078" operator="containsText" text="Moderado">
      <formula>NOT(ISERROR(SEARCH(("Moderado"),(AG44))))</formula>
    </cfRule>
  </conditionalFormatting>
  <conditionalFormatting sqref="AG44">
    <cfRule type="containsText" dxfId="1372" priority="2079" operator="containsText" text="Menor">
      <formula>NOT(ISERROR(SEARCH(("Menor"),(AG44))))</formula>
    </cfRule>
  </conditionalFormatting>
  <conditionalFormatting sqref="AG44">
    <cfRule type="containsText" dxfId="1371" priority="2080" operator="containsText" text="Leve">
      <formula>NOT(ISERROR(SEARCH(("Leve"),(AG44))))</formula>
    </cfRule>
  </conditionalFormatting>
  <conditionalFormatting sqref="AJ44">
    <cfRule type="containsText" dxfId="1370" priority="2081" operator="containsText" text="Extremo">
      <formula>NOT(ISERROR(SEARCH(("Extremo"),(AJ44))))</formula>
    </cfRule>
  </conditionalFormatting>
  <conditionalFormatting sqref="AJ44">
    <cfRule type="containsText" dxfId="1369" priority="2082" operator="containsText" text="Alto">
      <formula>NOT(ISERROR(SEARCH(("Alto"),(AJ44))))</formula>
    </cfRule>
  </conditionalFormatting>
  <conditionalFormatting sqref="AJ44">
    <cfRule type="containsText" dxfId="1368" priority="2083" operator="containsText" text="Moderado">
      <formula>NOT(ISERROR(SEARCH(("Moderado"),(AJ44))))</formula>
    </cfRule>
  </conditionalFormatting>
  <conditionalFormatting sqref="AJ44">
    <cfRule type="containsText" dxfId="1367" priority="2084" operator="containsText" text="Bajo">
      <formula>NOT(ISERROR(SEARCH(("Bajo"),(AJ44))))</formula>
    </cfRule>
  </conditionalFormatting>
  <conditionalFormatting sqref="T44">
    <cfRule type="containsText" dxfId="1366" priority="2085" operator="containsText" text="Extremo">
      <formula>NOT(ISERROR(SEARCH(("Extremo"),(T44))))</formula>
    </cfRule>
  </conditionalFormatting>
  <conditionalFormatting sqref="T44">
    <cfRule type="containsText" dxfId="1365" priority="2086" operator="containsText" text="Alto">
      <formula>NOT(ISERROR(SEARCH(("Alto"),(T44))))</formula>
    </cfRule>
  </conditionalFormatting>
  <conditionalFormatting sqref="T44">
    <cfRule type="containsText" dxfId="1364" priority="2087" operator="containsText" text="Moderado">
      <formula>NOT(ISERROR(SEARCH(("Moderado"),(T44))))</formula>
    </cfRule>
  </conditionalFormatting>
  <conditionalFormatting sqref="AE32">
    <cfRule type="containsText" dxfId="1363" priority="1892" operator="containsText" text="Muy Baja">
      <formula>NOT(ISERROR(SEARCH("Muy Baja",AE32)))</formula>
    </cfRule>
    <cfRule type="containsText" dxfId="1362" priority="1893" operator="containsText" text="Baja">
      <formula>NOT(ISERROR(SEARCH("Baja",AE32)))</formula>
    </cfRule>
    <cfRule type="containsText" dxfId="1361" priority="1894" operator="containsText" text="A l t a">
      <formula>NOT(ISERROR(SEARCH("A l t a",AE32)))</formula>
    </cfRule>
    <cfRule type="containsText" dxfId="1360" priority="1895" operator="containsText" text="Muy Alta">
      <formula>NOT(ISERROR(SEARCH("Muy Alta",AE32)))</formula>
    </cfRule>
    <cfRule type="cellIs" dxfId="1359" priority="1896" operator="equal">
      <formula>"Media"</formula>
    </cfRule>
  </conditionalFormatting>
  <conditionalFormatting sqref="M47">
    <cfRule type="containsText" dxfId="1358" priority="1755" operator="containsText" text="Muy Baja">
      <formula>NOT(ISERROR(SEARCH("Muy Baja",M47)))</formula>
    </cfRule>
    <cfRule type="containsText" dxfId="1357" priority="1756" operator="containsText" text="Baja">
      <formula>NOT(ISERROR(SEARCH("Baja",M47)))</formula>
    </cfRule>
    <cfRule type="containsText" dxfId="1356" priority="1757" operator="containsText" text="A l t a">
      <formula>NOT(ISERROR(SEARCH("A l t a",M47)))</formula>
    </cfRule>
    <cfRule type="containsText" dxfId="1355" priority="1758" operator="containsText" text="Muy Alta">
      <formula>NOT(ISERROR(SEARCH("Muy Alta",M47)))</formula>
    </cfRule>
    <cfRule type="cellIs" dxfId="1354" priority="1759" operator="equal">
      <formula>"Media"</formula>
    </cfRule>
  </conditionalFormatting>
  <conditionalFormatting sqref="P47">
    <cfRule type="containsText" dxfId="1353" priority="1750" operator="containsText" text="Catastrófico">
      <formula>NOT(ISERROR(SEARCH("Catastrófico",P47)))</formula>
    </cfRule>
    <cfRule type="containsText" dxfId="1352" priority="1751" operator="containsText" text="Mayor">
      <formula>NOT(ISERROR(SEARCH("Mayor",P47)))</formula>
    </cfRule>
    <cfRule type="containsText" dxfId="1351" priority="1752" operator="containsText" text="Moderado">
      <formula>NOT(ISERROR(SEARCH("Moderado",P47)))</formula>
    </cfRule>
    <cfRule type="containsText" dxfId="1350" priority="1753" operator="containsText" text="Menor">
      <formula>NOT(ISERROR(SEARCH("Menor",P47)))</formula>
    </cfRule>
    <cfRule type="containsText" dxfId="1349" priority="1754" operator="containsText" text="Leve">
      <formula>NOT(ISERROR(SEARCH("Leve",P47)))</formula>
    </cfRule>
  </conditionalFormatting>
  <conditionalFormatting sqref="S47">
    <cfRule type="containsText" dxfId="1348" priority="1746" operator="containsText" text="Extremo">
      <formula>NOT(ISERROR(SEARCH("Extremo",S47)))</formula>
    </cfRule>
    <cfRule type="containsText" dxfId="1347" priority="1747" operator="containsText" text="Alto">
      <formula>NOT(ISERROR(SEARCH("Alto",S47)))</formula>
    </cfRule>
    <cfRule type="containsText" dxfId="1346" priority="1748" operator="containsText" text="Moderado">
      <formula>NOT(ISERROR(SEARCH("Moderado",S47)))</formula>
    </cfRule>
    <cfRule type="containsText" dxfId="1345" priority="1749" operator="containsText" text="Bajo">
      <formula>NOT(ISERROR(SEARCH("Bajo",S47)))</formula>
    </cfRule>
  </conditionalFormatting>
  <conditionalFormatting sqref="N47">
    <cfRule type="containsText" dxfId="1344" priority="1741" operator="containsText" text="Muy Baja">
      <formula>NOT(ISERROR(SEARCH("Muy Baja",N47)))</formula>
    </cfRule>
    <cfRule type="containsText" dxfId="1343" priority="1742" operator="containsText" text="Baja">
      <formula>NOT(ISERROR(SEARCH("Baja",N47)))</formula>
    </cfRule>
    <cfRule type="containsText" dxfId="1342" priority="1743" operator="containsText" text="A l t a">
      <formula>NOT(ISERROR(SEARCH("A l t a",N47)))</formula>
    </cfRule>
    <cfRule type="containsText" dxfId="1341" priority="1744" operator="containsText" text="Muy Alta">
      <formula>NOT(ISERROR(SEARCH("Muy Alta",N47)))</formula>
    </cfRule>
    <cfRule type="cellIs" dxfId="1340" priority="1745" operator="equal">
      <formula>"Media"</formula>
    </cfRule>
  </conditionalFormatting>
  <conditionalFormatting sqref="AG47">
    <cfRule type="containsText" dxfId="1339" priority="1731" operator="containsText" text="Catastrófico">
      <formula>NOT(ISERROR(SEARCH("Catastrófico",AG47)))</formula>
    </cfRule>
    <cfRule type="containsText" dxfId="1338" priority="1732" operator="containsText" text="Mayor">
      <formula>NOT(ISERROR(SEARCH("Mayor",AG47)))</formula>
    </cfRule>
    <cfRule type="containsText" dxfId="1337" priority="1733" operator="containsText" text="Moderado">
      <formula>NOT(ISERROR(SEARCH("Moderado",AG47)))</formula>
    </cfRule>
    <cfRule type="containsText" dxfId="1336" priority="1734" operator="containsText" text="Menor">
      <formula>NOT(ISERROR(SEARCH("Menor",AG47)))</formula>
    </cfRule>
    <cfRule type="containsText" dxfId="1335" priority="1735" operator="containsText" text="Leve">
      <formula>NOT(ISERROR(SEARCH("Leve",AG47)))</formula>
    </cfRule>
  </conditionalFormatting>
  <conditionalFormatting sqref="AJ47">
    <cfRule type="containsText" dxfId="1334" priority="1727" operator="containsText" text="Extremo">
      <formula>NOT(ISERROR(SEARCH("Extremo",AJ47)))</formula>
    </cfRule>
    <cfRule type="containsText" dxfId="1333" priority="1728" operator="containsText" text="Alto">
      <formula>NOT(ISERROR(SEARCH("Alto",AJ47)))</formula>
    </cfRule>
    <cfRule type="containsText" dxfId="1332" priority="1729" operator="containsText" text="Moderado">
      <formula>NOT(ISERROR(SEARCH("Moderado",AJ47)))</formula>
    </cfRule>
    <cfRule type="containsText" dxfId="1331" priority="1730" operator="containsText" text="Bajo">
      <formula>NOT(ISERROR(SEARCH("Bajo",AJ47)))</formula>
    </cfRule>
  </conditionalFormatting>
  <conditionalFormatting sqref="AE47">
    <cfRule type="containsText" dxfId="1330" priority="1722" operator="containsText" text="Muy Baja">
      <formula>NOT(ISERROR(SEARCH("Muy Baja",AE47)))</formula>
    </cfRule>
    <cfRule type="containsText" dxfId="1329" priority="1723" operator="containsText" text="Baja">
      <formula>NOT(ISERROR(SEARCH("Baja",AE47)))</formula>
    </cfRule>
    <cfRule type="containsText" dxfId="1328" priority="1724" operator="containsText" text="A l t a">
      <formula>NOT(ISERROR(SEARCH("A l t a",AE47)))</formula>
    </cfRule>
    <cfRule type="containsText" dxfId="1327" priority="1725" operator="containsText" text="Muy Alta">
      <formula>NOT(ISERROR(SEARCH("Muy Alta",AE47)))</formula>
    </cfRule>
    <cfRule type="cellIs" dxfId="1326" priority="1726" operator="equal">
      <formula>"Media"</formula>
    </cfRule>
  </conditionalFormatting>
  <conditionalFormatting sqref="AG49">
    <cfRule type="containsText" dxfId="1325" priority="1717" operator="containsText" text="Catastrófico">
      <formula>NOT(ISERROR(SEARCH("Catastrófico",AG49)))</formula>
    </cfRule>
    <cfRule type="containsText" dxfId="1324" priority="1718" operator="containsText" text="Mayor">
      <formula>NOT(ISERROR(SEARCH("Mayor",AG49)))</formula>
    </cfRule>
    <cfRule type="containsText" dxfId="1323" priority="1719" operator="containsText" text="Moderado">
      <formula>NOT(ISERROR(SEARCH("Moderado",AG49)))</formula>
    </cfRule>
    <cfRule type="containsText" dxfId="1322" priority="1720" operator="containsText" text="Menor">
      <formula>NOT(ISERROR(SEARCH("Menor",AG49)))</formula>
    </cfRule>
    <cfRule type="containsText" dxfId="1321" priority="1721" operator="containsText" text="Leve">
      <formula>NOT(ISERROR(SEARCH("Leve",AG49)))</formula>
    </cfRule>
  </conditionalFormatting>
  <conditionalFormatting sqref="AJ49">
    <cfRule type="containsText" dxfId="1320" priority="1713" operator="containsText" text="Extremo">
      <formula>NOT(ISERROR(SEARCH("Extremo",AJ49)))</formula>
    </cfRule>
    <cfRule type="containsText" dxfId="1319" priority="1714" operator="containsText" text="Alto">
      <formula>NOT(ISERROR(SEARCH("Alto",AJ49)))</formula>
    </cfRule>
    <cfRule type="containsText" dxfId="1318" priority="1715" operator="containsText" text="Moderado">
      <formula>NOT(ISERROR(SEARCH("Moderado",AJ49)))</formula>
    </cfRule>
    <cfRule type="containsText" dxfId="1317" priority="1716" operator="containsText" text="Bajo">
      <formula>NOT(ISERROR(SEARCH("Bajo",AJ49)))</formula>
    </cfRule>
  </conditionalFormatting>
  <conditionalFormatting sqref="AE49">
    <cfRule type="containsText" dxfId="1316" priority="1708" operator="containsText" text="Muy Baja">
      <formula>NOT(ISERROR(SEARCH("Muy Baja",AE49)))</formula>
    </cfRule>
    <cfRule type="containsText" dxfId="1315" priority="1709" operator="containsText" text="Baja">
      <formula>NOT(ISERROR(SEARCH("Baja",AE49)))</formula>
    </cfRule>
    <cfRule type="containsText" dxfId="1314" priority="1710" operator="containsText" text="A l t a">
      <formula>NOT(ISERROR(SEARCH("A l t a",AE49)))</formula>
    </cfRule>
    <cfRule type="containsText" dxfId="1313" priority="1711" operator="containsText" text="Muy Alta">
      <formula>NOT(ISERROR(SEARCH("Muy Alta",AE49)))</formula>
    </cfRule>
    <cfRule type="cellIs" dxfId="1312" priority="1712" operator="equal">
      <formula>"Media"</formula>
    </cfRule>
  </conditionalFormatting>
  <conditionalFormatting sqref="P49">
    <cfRule type="containsText" dxfId="1311" priority="1698" operator="containsText" text="Catastrófico">
      <formula>NOT(ISERROR(SEARCH("Catastrófico",P49)))</formula>
    </cfRule>
    <cfRule type="containsText" dxfId="1310" priority="1699" operator="containsText" text="Mayor">
      <formula>NOT(ISERROR(SEARCH("Mayor",P49)))</formula>
    </cfRule>
    <cfRule type="containsText" dxfId="1309" priority="1700" operator="containsText" text="Moderado">
      <formula>NOT(ISERROR(SEARCH("Moderado",P49)))</formula>
    </cfRule>
    <cfRule type="containsText" dxfId="1308" priority="1701" operator="containsText" text="Menor">
      <formula>NOT(ISERROR(SEARCH("Menor",P49)))</formula>
    </cfRule>
    <cfRule type="containsText" dxfId="1307" priority="1702" operator="containsText" text="Leve">
      <formula>NOT(ISERROR(SEARCH("Leve",P49)))</formula>
    </cfRule>
  </conditionalFormatting>
  <conditionalFormatting sqref="S49">
    <cfRule type="containsText" dxfId="1306" priority="1694" operator="containsText" text="Extremo">
      <formula>NOT(ISERROR(SEARCH("Extremo",S49)))</formula>
    </cfRule>
    <cfRule type="containsText" dxfId="1305" priority="1695" operator="containsText" text="Alto">
      <formula>NOT(ISERROR(SEARCH("Alto",S49)))</formula>
    </cfRule>
    <cfRule type="containsText" dxfId="1304" priority="1696" operator="containsText" text="Moderado">
      <formula>NOT(ISERROR(SEARCH("Moderado",S49)))</formula>
    </cfRule>
    <cfRule type="containsText" dxfId="1303" priority="1697" operator="containsText" text="Bajo">
      <formula>NOT(ISERROR(SEARCH("Bajo",S49)))</formula>
    </cfRule>
  </conditionalFormatting>
  <conditionalFormatting sqref="N49">
    <cfRule type="containsText" dxfId="1302" priority="1689" operator="containsText" text="Muy Baja">
      <formula>NOT(ISERROR(SEARCH("Muy Baja",N49)))</formula>
    </cfRule>
    <cfRule type="containsText" dxfId="1301" priority="1690" operator="containsText" text="Baja">
      <formula>NOT(ISERROR(SEARCH("Baja",N49)))</formula>
    </cfRule>
    <cfRule type="containsText" dxfId="1300" priority="1691" operator="containsText" text="A l t a">
      <formula>NOT(ISERROR(SEARCH("A l t a",N49)))</formula>
    </cfRule>
    <cfRule type="containsText" dxfId="1299" priority="1692" operator="containsText" text="Muy Alta">
      <formula>NOT(ISERROR(SEARCH("Muy Alta",N49)))</formula>
    </cfRule>
    <cfRule type="cellIs" dxfId="1298" priority="1693" operator="equal">
      <formula>"Media"</formula>
    </cfRule>
  </conditionalFormatting>
  <conditionalFormatting sqref="M52">
    <cfRule type="containsText" dxfId="1297" priority="1684" operator="containsText" text="Muy Baja">
      <formula>NOT(ISERROR(SEARCH("Muy Baja",M52)))</formula>
    </cfRule>
    <cfRule type="containsText" dxfId="1296" priority="1685" operator="containsText" text="Baja">
      <formula>NOT(ISERROR(SEARCH("Baja",M52)))</formula>
    </cfRule>
    <cfRule type="containsText" dxfId="1295" priority="1686" operator="containsText" text="A l t a">
      <formula>NOT(ISERROR(SEARCH("A l t a",M52)))</formula>
    </cfRule>
    <cfRule type="containsText" dxfId="1294" priority="1687" operator="containsText" text="Muy Alta">
      <formula>NOT(ISERROR(SEARCH("Muy Alta",M52)))</formula>
    </cfRule>
    <cfRule type="cellIs" dxfId="1293" priority="1688" operator="equal">
      <formula>"Media"</formula>
    </cfRule>
  </conditionalFormatting>
  <conditionalFormatting sqref="M53">
    <cfRule type="containsText" dxfId="1292" priority="1679" operator="containsText" text="Muy Baja">
      <formula>NOT(ISERROR(SEARCH("Muy Baja",M53)))</formula>
    </cfRule>
    <cfRule type="containsText" dxfId="1291" priority="1680" operator="containsText" text="Baja">
      <formula>NOT(ISERROR(SEARCH("Baja",M53)))</formula>
    </cfRule>
    <cfRule type="containsText" dxfId="1290" priority="1681" operator="containsText" text="A l t a">
      <formula>NOT(ISERROR(SEARCH("A l t a",M53)))</formula>
    </cfRule>
    <cfRule type="containsText" dxfId="1289" priority="1682" operator="containsText" text="Muy Alta">
      <formula>NOT(ISERROR(SEARCH("Muy Alta",M53)))</formula>
    </cfRule>
    <cfRule type="cellIs" dxfId="1288" priority="1683" operator="equal">
      <formula>"Media"</formula>
    </cfRule>
  </conditionalFormatting>
  <conditionalFormatting sqref="M49">
    <cfRule type="containsText" dxfId="1287" priority="1674" operator="containsText" text="Muy Baja">
      <formula>NOT(ISERROR(SEARCH("Muy Baja",M49)))</formula>
    </cfRule>
    <cfRule type="containsText" dxfId="1286" priority="1675" operator="containsText" text="Baja">
      <formula>NOT(ISERROR(SEARCH("Baja",M49)))</formula>
    </cfRule>
    <cfRule type="containsText" dxfId="1285" priority="1676" operator="containsText" text="A l t a">
      <formula>NOT(ISERROR(SEARCH("A l t a",M49)))</formula>
    </cfRule>
    <cfRule type="containsText" dxfId="1284" priority="1677" operator="containsText" text="Muy Alta">
      <formula>NOT(ISERROR(SEARCH("Muy Alta",M49)))</formula>
    </cfRule>
    <cfRule type="cellIs" dxfId="1283" priority="1678" operator="equal">
      <formula>"Media"</formula>
    </cfRule>
  </conditionalFormatting>
  <conditionalFormatting sqref="P52">
    <cfRule type="containsText" dxfId="1282" priority="1669" operator="containsText" text="Catastrófico">
      <formula>NOT(ISERROR(SEARCH("Catastrófico",P52)))</formula>
    </cfRule>
    <cfRule type="containsText" dxfId="1281" priority="1670" operator="containsText" text="Mayor">
      <formula>NOT(ISERROR(SEARCH("Mayor",P52)))</formula>
    </cfRule>
    <cfRule type="containsText" dxfId="1280" priority="1671" operator="containsText" text="Moderado">
      <formula>NOT(ISERROR(SEARCH("Moderado",P52)))</formula>
    </cfRule>
    <cfRule type="containsText" dxfId="1279" priority="1672" operator="containsText" text="Menor">
      <formula>NOT(ISERROR(SEARCH("Menor",P52)))</formula>
    </cfRule>
    <cfRule type="containsText" dxfId="1278" priority="1673" operator="containsText" text="Leve">
      <formula>NOT(ISERROR(SEARCH("Leve",P52)))</formula>
    </cfRule>
  </conditionalFormatting>
  <conditionalFormatting sqref="P53">
    <cfRule type="containsText" dxfId="1277" priority="1664" operator="containsText" text="Catastrófico">
      <formula>NOT(ISERROR(SEARCH("Catastrófico",P53)))</formula>
    </cfRule>
    <cfRule type="containsText" dxfId="1276" priority="1665" operator="containsText" text="Mayor">
      <formula>NOT(ISERROR(SEARCH("Mayor",P53)))</formula>
    </cfRule>
    <cfRule type="containsText" dxfId="1275" priority="1666" operator="containsText" text="Moderado">
      <formula>NOT(ISERROR(SEARCH("Moderado",P53)))</formula>
    </cfRule>
    <cfRule type="containsText" dxfId="1274" priority="1667" operator="containsText" text="Menor">
      <formula>NOT(ISERROR(SEARCH("Menor",P53)))</formula>
    </cfRule>
    <cfRule type="containsText" dxfId="1273" priority="1668" operator="containsText" text="Leve">
      <formula>NOT(ISERROR(SEARCH("Leve",P53)))</formula>
    </cfRule>
  </conditionalFormatting>
  <conditionalFormatting sqref="S52">
    <cfRule type="containsText" dxfId="1272" priority="1660" operator="containsText" text="Extremo">
      <formula>NOT(ISERROR(SEARCH("Extremo",S52)))</formula>
    </cfRule>
    <cfRule type="containsText" dxfId="1271" priority="1661" operator="containsText" text="Alto">
      <formula>NOT(ISERROR(SEARCH("Alto",S52)))</formula>
    </cfRule>
    <cfRule type="containsText" dxfId="1270" priority="1662" operator="containsText" text="Moderado">
      <formula>NOT(ISERROR(SEARCH("Moderado",S52)))</formula>
    </cfRule>
    <cfRule type="containsText" dxfId="1269" priority="1663" operator="containsText" text="Bajo">
      <formula>NOT(ISERROR(SEARCH("Bajo",S52)))</formula>
    </cfRule>
  </conditionalFormatting>
  <conditionalFormatting sqref="S53">
    <cfRule type="containsText" dxfId="1268" priority="1656" operator="containsText" text="Extremo">
      <formula>NOT(ISERROR(SEARCH("Extremo",S53)))</formula>
    </cfRule>
    <cfRule type="containsText" dxfId="1267" priority="1657" operator="containsText" text="Alto">
      <formula>NOT(ISERROR(SEARCH("Alto",S53)))</formula>
    </cfRule>
    <cfRule type="containsText" dxfId="1266" priority="1658" operator="containsText" text="Moderado">
      <formula>NOT(ISERROR(SEARCH("Moderado",S53)))</formula>
    </cfRule>
    <cfRule type="containsText" dxfId="1265" priority="1659" operator="containsText" text="Bajo">
      <formula>NOT(ISERROR(SEARCH("Bajo",S53)))</formula>
    </cfRule>
  </conditionalFormatting>
  <conditionalFormatting sqref="AE52">
    <cfRule type="containsText" dxfId="1264" priority="1651" operator="containsText" text="Muy Baja">
      <formula>NOT(ISERROR(SEARCH("Muy Baja",AE52)))</formula>
    </cfRule>
    <cfRule type="containsText" dxfId="1263" priority="1652" operator="containsText" text="Baja">
      <formula>NOT(ISERROR(SEARCH("Baja",AE52)))</formula>
    </cfRule>
    <cfRule type="containsText" dxfId="1262" priority="1653" operator="containsText" text="A l t a">
      <formula>NOT(ISERROR(SEARCH("A l t a",AE52)))</formula>
    </cfRule>
    <cfRule type="containsText" dxfId="1261" priority="1654" operator="containsText" text="Muy Alta">
      <formula>NOT(ISERROR(SEARCH("Muy Alta",AE52)))</formula>
    </cfRule>
    <cfRule type="cellIs" dxfId="1260" priority="1655" operator="equal">
      <formula>"Media"</formula>
    </cfRule>
  </conditionalFormatting>
  <conditionalFormatting sqref="AG52">
    <cfRule type="containsText" dxfId="1259" priority="1646" operator="containsText" text="Catastrófico">
      <formula>NOT(ISERROR(SEARCH("Catastrófico",AG52)))</formula>
    </cfRule>
    <cfRule type="containsText" dxfId="1258" priority="1647" operator="containsText" text="Mayor">
      <formula>NOT(ISERROR(SEARCH("Mayor",AG52)))</formula>
    </cfRule>
    <cfRule type="containsText" dxfId="1257" priority="1648" operator="containsText" text="Moderado">
      <formula>NOT(ISERROR(SEARCH("Moderado",AG52)))</formula>
    </cfRule>
    <cfRule type="containsText" dxfId="1256" priority="1649" operator="containsText" text="Menor">
      <formula>NOT(ISERROR(SEARCH("Menor",AG52)))</formula>
    </cfRule>
    <cfRule type="containsText" dxfId="1255" priority="1650" operator="containsText" text="Leve">
      <formula>NOT(ISERROR(SEARCH("Leve",AG52)))</formula>
    </cfRule>
  </conditionalFormatting>
  <conditionalFormatting sqref="AJ52">
    <cfRule type="containsText" dxfId="1254" priority="1642" operator="containsText" text="Extremo">
      <formula>NOT(ISERROR(SEARCH("Extremo",AJ52)))</formula>
    </cfRule>
    <cfRule type="containsText" dxfId="1253" priority="1643" operator="containsText" text="Alto">
      <formula>NOT(ISERROR(SEARCH("Alto",AJ52)))</formula>
    </cfRule>
    <cfRule type="containsText" dxfId="1252" priority="1644" operator="containsText" text="Moderado">
      <formula>NOT(ISERROR(SEARCH("Moderado",AJ52)))</formula>
    </cfRule>
    <cfRule type="containsText" dxfId="1251" priority="1645" operator="containsText" text="Bajo">
      <formula>NOT(ISERROR(SEARCH("Bajo",AJ52)))</formula>
    </cfRule>
  </conditionalFormatting>
  <conditionalFormatting sqref="AE53">
    <cfRule type="containsText" dxfId="1250" priority="1637" operator="containsText" text="Muy Baja">
      <formula>NOT(ISERROR(SEARCH("Muy Baja",AE53)))</formula>
    </cfRule>
    <cfRule type="containsText" dxfId="1249" priority="1638" operator="containsText" text="Baja">
      <formula>NOT(ISERROR(SEARCH("Baja",AE53)))</formula>
    </cfRule>
    <cfRule type="containsText" dxfId="1248" priority="1639" operator="containsText" text="A l t a">
      <formula>NOT(ISERROR(SEARCH("A l t a",AE53)))</formula>
    </cfRule>
    <cfRule type="containsText" dxfId="1247" priority="1640" operator="containsText" text="Muy Alta">
      <formula>NOT(ISERROR(SEARCH("Muy Alta",AE53)))</formula>
    </cfRule>
    <cfRule type="cellIs" dxfId="1246" priority="1641" operator="equal">
      <formula>"Media"</formula>
    </cfRule>
  </conditionalFormatting>
  <conditionalFormatting sqref="AG53">
    <cfRule type="containsText" dxfId="1245" priority="1632" operator="containsText" text="Catastrófico">
      <formula>NOT(ISERROR(SEARCH("Catastrófico",AG53)))</formula>
    </cfRule>
    <cfRule type="containsText" dxfId="1244" priority="1633" operator="containsText" text="Mayor">
      <formula>NOT(ISERROR(SEARCH("Mayor",AG53)))</formula>
    </cfRule>
    <cfRule type="containsText" dxfId="1243" priority="1634" operator="containsText" text="Moderado">
      <formula>NOT(ISERROR(SEARCH("Moderado",AG53)))</formula>
    </cfRule>
    <cfRule type="containsText" dxfId="1242" priority="1635" operator="containsText" text="Menor">
      <formula>NOT(ISERROR(SEARCH("Menor",AG53)))</formula>
    </cfRule>
    <cfRule type="containsText" dxfId="1241" priority="1636" operator="containsText" text="Leve">
      <formula>NOT(ISERROR(SEARCH("Leve",AG53)))</formula>
    </cfRule>
  </conditionalFormatting>
  <conditionalFormatting sqref="AJ53">
    <cfRule type="containsText" dxfId="1240" priority="1628" operator="containsText" text="Extremo">
      <formula>NOT(ISERROR(SEARCH("Extremo",AJ53)))</formula>
    </cfRule>
    <cfRule type="containsText" dxfId="1239" priority="1629" operator="containsText" text="Alto">
      <formula>NOT(ISERROR(SEARCH("Alto",AJ53)))</formula>
    </cfRule>
    <cfRule type="containsText" dxfId="1238" priority="1630" operator="containsText" text="Moderado">
      <formula>NOT(ISERROR(SEARCH("Moderado",AJ53)))</formula>
    </cfRule>
    <cfRule type="containsText" dxfId="1237" priority="1631" operator="containsText" text="Bajo">
      <formula>NOT(ISERROR(SEARCH("Bajo",AJ53)))</formula>
    </cfRule>
  </conditionalFormatting>
  <conditionalFormatting sqref="M54">
    <cfRule type="containsText" dxfId="1236" priority="1466" operator="containsText" text="Muy Baja">
      <formula>NOT(ISERROR(SEARCH(("Muy Baja"),(M54))))</formula>
    </cfRule>
  </conditionalFormatting>
  <conditionalFormatting sqref="M54">
    <cfRule type="containsText" dxfId="1235" priority="1467" operator="containsText" text="Baja">
      <formula>NOT(ISERROR(SEARCH(("Baja"),(M54))))</formula>
    </cfRule>
  </conditionalFormatting>
  <conditionalFormatting sqref="M54">
    <cfRule type="containsText" dxfId="1234" priority="1468" operator="containsText" text="A l t a">
      <formula>NOT(ISERROR(SEARCH(("A l t a"),(M54))))</formula>
    </cfRule>
  </conditionalFormatting>
  <conditionalFormatting sqref="M54">
    <cfRule type="containsText" dxfId="1233" priority="1469" operator="containsText" text="Muy Alta">
      <formula>NOT(ISERROR(SEARCH(("Muy Alta"),(M54))))</formula>
    </cfRule>
  </conditionalFormatting>
  <conditionalFormatting sqref="M54">
    <cfRule type="cellIs" dxfId="1232" priority="1470" operator="equal">
      <formula>"Media"</formula>
    </cfRule>
  </conditionalFormatting>
  <conditionalFormatting sqref="P54">
    <cfRule type="containsText" dxfId="1231" priority="1471" operator="containsText" text="Catastrófico">
      <formula>NOT(ISERROR(SEARCH(("Catastrófico"),(P54))))</formula>
    </cfRule>
  </conditionalFormatting>
  <conditionalFormatting sqref="P54">
    <cfRule type="containsText" dxfId="1230" priority="1472" operator="containsText" text="Mayor">
      <formula>NOT(ISERROR(SEARCH(("Mayor"),(P54))))</formula>
    </cfRule>
  </conditionalFormatting>
  <conditionalFormatting sqref="P54">
    <cfRule type="containsText" dxfId="1229" priority="1473" operator="containsText" text="Moderado">
      <formula>NOT(ISERROR(SEARCH(("Moderado"),(P54))))</formula>
    </cfRule>
  </conditionalFormatting>
  <conditionalFormatting sqref="P54">
    <cfRule type="containsText" dxfId="1228" priority="1474" operator="containsText" text="Menor">
      <formula>NOT(ISERROR(SEARCH(("Menor"),(P54))))</formula>
    </cfRule>
  </conditionalFormatting>
  <conditionalFormatting sqref="P54">
    <cfRule type="containsText" dxfId="1227" priority="1475" operator="containsText" text="Leve">
      <formula>NOT(ISERROR(SEARCH(("Leve"),(P54))))</formula>
    </cfRule>
  </conditionalFormatting>
  <conditionalFormatting sqref="S54">
    <cfRule type="containsText" dxfId="1226" priority="1476" operator="containsText" text="Extremo">
      <formula>NOT(ISERROR(SEARCH(("Extremo"),(S54))))</formula>
    </cfRule>
  </conditionalFormatting>
  <conditionalFormatting sqref="S54">
    <cfRule type="containsText" dxfId="1225" priority="1477" operator="containsText" text="Alto">
      <formula>NOT(ISERROR(SEARCH(("Alto"),(S54))))</formula>
    </cfRule>
  </conditionalFormatting>
  <conditionalFormatting sqref="S54">
    <cfRule type="containsText" dxfId="1224" priority="1478" operator="containsText" text="Moderado">
      <formula>NOT(ISERROR(SEARCH(("Moderado"),(S54))))</formula>
    </cfRule>
  </conditionalFormatting>
  <conditionalFormatting sqref="S54">
    <cfRule type="containsText" dxfId="1223" priority="1479" operator="containsText" text="Bajo">
      <formula>NOT(ISERROR(SEARCH(("Bajo"),(S54))))</formula>
    </cfRule>
  </conditionalFormatting>
  <conditionalFormatting sqref="N54">
    <cfRule type="containsText" dxfId="1222" priority="1480" operator="containsText" text="Muy Baja">
      <formula>NOT(ISERROR(SEARCH(("Muy Baja"),(N54))))</formula>
    </cfRule>
  </conditionalFormatting>
  <conditionalFormatting sqref="N54">
    <cfRule type="containsText" dxfId="1221" priority="1481" operator="containsText" text="Baja">
      <formula>NOT(ISERROR(SEARCH(("Baja"),(N54))))</formula>
    </cfRule>
  </conditionalFormatting>
  <conditionalFormatting sqref="N54">
    <cfRule type="containsText" dxfId="1220" priority="1482" operator="containsText" text="A l t a">
      <formula>NOT(ISERROR(SEARCH(("A l t a"),(N54))))</formula>
    </cfRule>
  </conditionalFormatting>
  <conditionalFormatting sqref="N54">
    <cfRule type="containsText" dxfId="1219" priority="1483" operator="containsText" text="Muy Alta">
      <formula>NOT(ISERROR(SEARCH(("Muy Alta"),(N54))))</formula>
    </cfRule>
  </conditionalFormatting>
  <conditionalFormatting sqref="N54">
    <cfRule type="cellIs" dxfId="1218" priority="1484" operator="equal">
      <formula>"Media"</formula>
    </cfRule>
  </conditionalFormatting>
  <conditionalFormatting sqref="AE54">
    <cfRule type="containsText" dxfId="1217" priority="1485" operator="containsText" text="Muy Baja">
      <formula>NOT(ISERROR(SEARCH(("Muy Baja"),(AE54))))</formula>
    </cfRule>
  </conditionalFormatting>
  <conditionalFormatting sqref="AE54">
    <cfRule type="containsText" dxfId="1216" priority="1486" operator="containsText" text="Baja">
      <formula>NOT(ISERROR(SEARCH(("Baja"),(AE54))))</formula>
    </cfRule>
  </conditionalFormatting>
  <conditionalFormatting sqref="AE54">
    <cfRule type="containsText" dxfId="1215" priority="1487" operator="containsText" text="A l t a">
      <formula>NOT(ISERROR(SEARCH(("A l t a"),(AE54))))</formula>
    </cfRule>
  </conditionalFormatting>
  <conditionalFormatting sqref="AE54">
    <cfRule type="containsText" dxfId="1214" priority="1488" operator="containsText" text="Muy Alta">
      <formula>NOT(ISERROR(SEARCH(("Muy Alta"),(AE54))))</formula>
    </cfRule>
  </conditionalFormatting>
  <conditionalFormatting sqref="AE54">
    <cfRule type="cellIs" dxfId="1213" priority="1489" operator="equal">
      <formula>"Media"</formula>
    </cfRule>
  </conditionalFormatting>
  <conditionalFormatting sqref="AG54">
    <cfRule type="containsText" dxfId="1212" priority="1490" operator="containsText" text="Catastrófico">
      <formula>NOT(ISERROR(SEARCH(("Catastrófico"),(AG54))))</formula>
    </cfRule>
  </conditionalFormatting>
  <conditionalFormatting sqref="AG54">
    <cfRule type="containsText" dxfId="1211" priority="1491" operator="containsText" text="Mayor">
      <formula>NOT(ISERROR(SEARCH(("Mayor"),(AG54))))</formula>
    </cfRule>
  </conditionalFormatting>
  <conditionalFormatting sqref="AG54">
    <cfRule type="containsText" dxfId="1210" priority="1492" operator="containsText" text="Moderado">
      <formula>NOT(ISERROR(SEARCH(("Moderado"),(AG54))))</formula>
    </cfRule>
  </conditionalFormatting>
  <conditionalFormatting sqref="AG54">
    <cfRule type="containsText" dxfId="1209" priority="1493" operator="containsText" text="Menor">
      <formula>NOT(ISERROR(SEARCH(("Menor"),(AG54))))</formula>
    </cfRule>
  </conditionalFormatting>
  <conditionalFormatting sqref="AG54">
    <cfRule type="containsText" dxfId="1208" priority="1494" operator="containsText" text="Leve">
      <formula>NOT(ISERROR(SEARCH(("Leve"),(AG54))))</formula>
    </cfRule>
  </conditionalFormatting>
  <conditionalFormatting sqref="AJ54">
    <cfRule type="containsText" dxfId="1207" priority="1495" operator="containsText" text="Extremo">
      <formula>NOT(ISERROR(SEARCH(("Extremo"),(AJ54))))</formula>
    </cfRule>
  </conditionalFormatting>
  <conditionalFormatting sqref="AJ54">
    <cfRule type="containsText" dxfId="1206" priority="1496" operator="containsText" text="Alto">
      <formula>NOT(ISERROR(SEARCH(("Alto"),(AJ54))))</formula>
    </cfRule>
  </conditionalFormatting>
  <conditionalFormatting sqref="AJ54">
    <cfRule type="containsText" dxfId="1205" priority="1497" operator="containsText" text="Moderado">
      <formula>NOT(ISERROR(SEARCH(("Moderado"),(AJ54))))</formula>
    </cfRule>
  </conditionalFormatting>
  <conditionalFormatting sqref="AJ54">
    <cfRule type="containsText" dxfId="1204" priority="1498" operator="containsText" text="Bajo">
      <formula>NOT(ISERROR(SEARCH(("Bajo"),(AJ54))))</formula>
    </cfRule>
  </conditionalFormatting>
  <conditionalFormatting sqref="M58">
    <cfRule type="containsText" dxfId="1203" priority="1499" operator="containsText" text="Muy Baja">
      <formula>NOT(ISERROR(SEARCH(("Muy Baja"),(M58))))</formula>
    </cfRule>
  </conditionalFormatting>
  <conditionalFormatting sqref="M58">
    <cfRule type="containsText" dxfId="1202" priority="1500" operator="containsText" text="Baja">
      <formula>NOT(ISERROR(SEARCH(("Baja"),(M58))))</formula>
    </cfRule>
  </conditionalFormatting>
  <conditionalFormatting sqref="M58">
    <cfRule type="containsText" dxfId="1201" priority="1501" operator="containsText" text="A l t a">
      <formula>NOT(ISERROR(SEARCH(("A l t a"),(M58))))</formula>
    </cfRule>
  </conditionalFormatting>
  <conditionalFormatting sqref="M58">
    <cfRule type="containsText" dxfId="1200" priority="1502" operator="containsText" text="Muy Alta">
      <formula>NOT(ISERROR(SEARCH(("Muy Alta"),(M58))))</formula>
    </cfRule>
  </conditionalFormatting>
  <conditionalFormatting sqref="M58">
    <cfRule type="cellIs" dxfId="1199" priority="1503" operator="equal">
      <formula>"Media"</formula>
    </cfRule>
  </conditionalFormatting>
  <conditionalFormatting sqref="P58">
    <cfRule type="containsText" dxfId="1198" priority="1504" operator="containsText" text="Catastrófico">
      <formula>NOT(ISERROR(SEARCH(("Catastrófico"),(P58))))</formula>
    </cfRule>
  </conditionalFormatting>
  <conditionalFormatting sqref="P58">
    <cfRule type="containsText" dxfId="1197" priority="1505" operator="containsText" text="Mayor">
      <formula>NOT(ISERROR(SEARCH(("Mayor"),(P58))))</formula>
    </cfRule>
  </conditionalFormatting>
  <conditionalFormatting sqref="P58">
    <cfRule type="containsText" dxfId="1196" priority="1506" operator="containsText" text="Moderado">
      <formula>NOT(ISERROR(SEARCH(("Moderado"),(P58))))</formula>
    </cfRule>
  </conditionalFormatting>
  <conditionalFormatting sqref="P58">
    <cfRule type="containsText" dxfId="1195" priority="1507" operator="containsText" text="Menor">
      <formula>NOT(ISERROR(SEARCH(("Menor"),(P58))))</formula>
    </cfRule>
  </conditionalFormatting>
  <conditionalFormatting sqref="P58">
    <cfRule type="containsText" dxfId="1194" priority="1508" operator="containsText" text="Leve">
      <formula>NOT(ISERROR(SEARCH(("Leve"),(P58))))</formula>
    </cfRule>
  </conditionalFormatting>
  <conditionalFormatting sqref="N58">
    <cfRule type="containsText" dxfId="1193" priority="1509" operator="containsText" text="Muy Baja">
      <formula>NOT(ISERROR(SEARCH(("Muy Baja"),(N58))))</formula>
    </cfRule>
  </conditionalFormatting>
  <conditionalFormatting sqref="N58">
    <cfRule type="containsText" dxfId="1192" priority="1510" operator="containsText" text="Baja">
      <formula>NOT(ISERROR(SEARCH(("Baja"),(N58))))</formula>
    </cfRule>
  </conditionalFormatting>
  <conditionalFormatting sqref="N58">
    <cfRule type="containsText" dxfId="1191" priority="1511" operator="containsText" text="A l t a">
      <formula>NOT(ISERROR(SEARCH(("A l t a"),(N58))))</formula>
    </cfRule>
  </conditionalFormatting>
  <conditionalFormatting sqref="N58">
    <cfRule type="containsText" dxfId="1190" priority="1512" operator="containsText" text="Muy Alta">
      <formula>NOT(ISERROR(SEARCH(("Muy Alta"),(N58))))</formula>
    </cfRule>
  </conditionalFormatting>
  <conditionalFormatting sqref="N58">
    <cfRule type="cellIs" dxfId="1189" priority="1513" operator="equal">
      <formula>"Media"</formula>
    </cfRule>
  </conditionalFormatting>
  <conditionalFormatting sqref="S58">
    <cfRule type="containsText" dxfId="1188" priority="1514" operator="containsText" text="Extremo">
      <formula>NOT(ISERROR(SEARCH(("Extremo"),(S58))))</formula>
    </cfRule>
  </conditionalFormatting>
  <conditionalFormatting sqref="S58">
    <cfRule type="containsText" dxfId="1187" priority="1515" operator="containsText" text="Alto">
      <formula>NOT(ISERROR(SEARCH(("Alto"),(S58))))</formula>
    </cfRule>
  </conditionalFormatting>
  <conditionalFormatting sqref="S58">
    <cfRule type="containsText" dxfId="1186" priority="1516" operator="containsText" text="Moderado">
      <formula>NOT(ISERROR(SEARCH(("Moderado"),(S58))))</formula>
    </cfRule>
  </conditionalFormatting>
  <conditionalFormatting sqref="S58">
    <cfRule type="containsText" dxfId="1185" priority="1517" operator="containsText" text="Bajo">
      <formula>NOT(ISERROR(SEARCH(("Bajo"),(S58))))</formula>
    </cfRule>
  </conditionalFormatting>
  <conditionalFormatting sqref="AE58">
    <cfRule type="containsText" dxfId="1184" priority="1518" operator="containsText" text="Muy Baja">
      <formula>NOT(ISERROR(SEARCH(("Muy Baja"),(AE58))))</formula>
    </cfRule>
  </conditionalFormatting>
  <conditionalFormatting sqref="AE58">
    <cfRule type="containsText" dxfId="1183" priority="1519" operator="containsText" text="Baja">
      <formula>NOT(ISERROR(SEARCH(("Baja"),(AE58))))</formula>
    </cfRule>
  </conditionalFormatting>
  <conditionalFormatting sqref="AE58">
    <cfRule type="containsText" dxfId="1182" priority="1520" operator="containsText" text="A l t a">
      <formula>NOT(ISERROR(SEARCH(("A l t a"),(AE58))))</formula>
    </cfRule>
  </conditionalFormatting>
  <conditionalFormatting sqref="AE58">
    <cfRule type="containsText" dxfId="1181" priority="1521" operator="containsText" text="Muy Alta">
      <formula>NOT(ISERROR(SEARCH(("Muy Alta"),(AE58))))</formula>
    </cfRule>
  </conditionalFormatting>
  <conditionalFormatting sqref="AE58">
    <cfRule type="cellIs" dxfId="1180" priority="1522" operator="equal">
      <formula>"Media"</formula>
    </cfRule>
  </conditionalFormatting>
  <conditionalFormatting sqref="AG58">
    <cfRule type="containsText" dxfId="1179" priority="1523" operator="containsText" text="Catastrófico">
      <formula>NOT(ISERROR(SEARCH(("Catastrófico"),(AG58))))</formula>
    </cfRule>
  </conditionalFormatting>
  <conditionalFormatting sqref="AG58">
    <cfRule type="containsText" dxfId="1178" priority="1524" operator="containsText" text="Mayor">
      <formula>NOT(ISERROR(SEARCH(("Mayor"),(AG58))))</formula>
    </cfRule>
  </conditionalFormatting>
  <conditionalFormatting sqref="AG58">
    <cfRule type="containsText" dxfId="1177" priority="1525" operator="containsText" text="Moderado">
      <formula>NOT(ISERROR(SEARCH(("Moderado"),(AG58))))</formula>
    </cfRule>
  </conditionalFormatting>
  <conditionalFormatting sqref="AG58">
    <cfRule type="containsText" dxfId="1176" priority="1526" operator="containsText" text="Menor">
      <formula>NOT(ISERROR(SEARCH(("Menor"),(AG58))))</formula>
    </cfRule>
  </conditionalFormatting>
  <conditionalFormatting sqref="AG58">
    <cfRule type="containsText" dxfId="1175" priority="1527" operator="containsText" text="Leve">
      <formula>NOT(ISERROR(SEARCH(("Leve"),(AG58))))</formula>
    </cfRule>
  </conditionalFormatting>
  <conditionalFormatting sqref="AJ58">
    <cfRule type="containsText" dxfId="1174" priority="1528" operator="containsText" text="Extremo">
      <formula>NOT(ISERROR(SEARCH(("Extremo"),(AJ58))))</formula>
    </cfRule>
  </conditionalFormatting>
  <conditionalFormatting sqref="AJ58">
    <cfRule type="containsText" dxfId="1173" priority="1529" operator="containsText" text="Alto">
      <formula>NOT(ISERROR(SEARCH(("Alto"),(AJ58))))</formula>
    </cfRule>
  </conditionalFormatting>
  <conditionalFormatting sqref="AJ58">
    <cfRule type="containsText" dxfId="1172" priority="1530" operator="containsText" text="Moderado">
      <formula>NOT(ISERROR(SEARCH(("Moderado"),(AJ58))))</formula>
    </cfRule>
  </conditionalFormatting>
  <conditionalFormatting sqref="AJ58">
    <cfRule type="containsText" dxfId="1171" priority="1531" operator="containsText" text="Bajo">
      <formula>NOT(ISERROR(SEARCH(("Bajo"),(AJ58))))</formula>
    </cfRule>
  </conditionalFormatting>
  <conditionalFormatting sqref="M61">
    <cfRule type="containsText" dxfId="1170" priority="1532" operator="containsText" text="Muy Baja">
      <formula>NOT(ISERROR(SEARCH(("Muy Baja"),(M61))))</formula>
    </cfRule>
  </conditionalFormatting>
  <conditionalFormatting sqref="M61">
    <cfRule type="containsText" dxfId="1169" priority="1533" operator="containsText" text="Baja">
      <formula>NOT(ISERROR(SEARCH(("Baja"),(M61))))</formula>
    </cfRule>
  </conditionalFormatting>
  <conditionalFormatting sqref="M61">
    <cfRule type="containsText" dxfId="1168" priority="1534" operator="containsText" text="A l t a">
      <formula>NOT(ISERROR(SEARCH(("A l t a"),(M61))))</formula>
    </cfRule>
  </conditionalFormatting>
  <conditionalFormatting sqref="M61">
    <cfRule type="containsText" dxfId="1167" priority="1535" operator="containsText" text="Muy Alta">
      <formula>NOT(ISERROR(SEARCH(("Muy Alta"),(M61))))</formula>
    </cfRule>
  </conditionalFormatting>
  <conditionalFormatting sqref="M61">
    <cfRule type="cellIs" dxfId="1166" priority="1536" operator="equal">
      <formula>"Media"</formula>
    </cfRule>
  </conditionalFormatting>
  <conditionalFormatting sqref="P61">
    <cfRule type="containsText" dxfId="1165" priority="1537" operator="containsText" text="Catastrófico">
      <formula>NOT(ISERROR(SEARCH(("Catastrófico"),(P61))))</formula>
    </cfRule>
  </conditionalFormatting>
  <conditionalFormatting sqref="P61">
    <cfRule type="containsText" dxfId="1164" priority="1538" operator="containsText" text="Mayor">
      <formula>NOT(ISERROR(SEARCH(("Mayor"),(P61))))</formula>
    </cfRule>
  </conditionalFormatting>
  <conditionalFormatting sqref="P61">
    <cfRule type="containsText" dxfId="1163" priority="1539" operator="containsText" text="Moderado">
      <formula>NOT(ISERROR(SEARCH(("Moderado"),(P61))))</formula>
    </cfRule>
  </conditionalFormatting>
  <conditionalFormatting sqref="P61">
    <cfRule type="containsText" dxfId="1162" priority="1540" operator="containsText" text="Menor">
      <formula>NOT(ISERROR(SEARCH(("Menor"),(P61))))</formula>
    </cfRule>
  </conditionalFormatting>
  <conditionalFormatting sqref="P61">
    <cfRule type="containsText" dxfId="1161" priority="1541" operator="containsText" text="Leve">
      <formula>NOT(ISERROR(SEARCH(("Leve"),(P61))))</formula>
    </cfRule>
  </conditionalFormatting>
  <conditionalFormatting sqref="N61">
    <cfRule type="containsText" dxfId="1160" priority="1542" operator="containsText" text="Muy Baja">
      <formula>NOT(ISERROR(SEARCH(("Muy Baja"),(N61))))</formula>
    </cfRule>
  </conditionalFormatting>
  <conditionalFormatting sqref="N61">
    <cfRule type="containsText" dxfId="1159" priority="1543" operator="containsText" text="Baja">
      <formula>NOT(ISERROR(SEARCH(("Baja"),(N61))))</formula>
    </cfRule>
  </conditionalFormatting>
  <conditionalFormatting sqref="N61">
    <cfRule type="containsText" dxfId="1158" priority="1544" operator="containsText" text="A l t a">
      <formula>NOT(ISERROR(SEARCH(("A l t a"),(N61))))</formula>
    </cfRule>
  </conditionalFormatting>
  <conditionalFormatting sqref="N61">
    <cfRule type="containsText" dxfId="1157" priority="1545" operator="containsText" text="Muy Alta">
      <formula>NOT(ISERROR(SEARCH(("Muy Alta"),(N61))))</formula>
    </cfRule>
  </conditionalFormatting>
  <conditionalFormatting sqref="N61">
    <cfRule type="cellIs" dxfId="1156" priority="1546" operator="equal">
      <formula>"Media"</formula>
    </cfRule>
  </conditionalFormatting>
  <conditionalFormatting sqref="S61">
    <cfRule type="containsText" dxfId="1155" priority="1547" operator="containsText" text="Extremo">
      <formula>NOT(ISERROR(SEARCH(("Extremo"),(S61))))</formula>
    </cfRule>
  </conditionalFormatting>
  <conditionalFormatting sqref="S61">
    <cfRule type="containsText" dxfId="1154" priority="1548" operator="containsText" text="Alto">
      <formula>NOT(ISERROR(SEARCH(("Alto"),(S61))))</formula>
    </cfRule>
  </conditionalFormatting>
  <conditionalFormatting sqref="S61">
    <cfRule type="containsText" dxfId="1153" priority="1549" operator="containsText" text="Moderado">
      <formula>NOT(ISERROR(SEARCH(("Moderado"),(S61))))</formula>
    </cfRule>
  </conditionalFormatting>
  <conditionalFormatting sqref="S61">
    <cfRule type="containsText" dxfId="1152" priority="1550" operator="containsText" text="Bajo">
      <formula>NOT(ISERROR(SEARCH(("Bajo"),(S61))))</formula>
    </cfRule>
  </conditionalFormatting>
  <conditionalFormatting sqref="AE61">
    <cfRule type="containsText" dxfId="1151" priority="1551" operator="containsText" text="Muy Baja">
      <formula>NOT(ISERROR(SEARCH(("Muy Baja"),(AE61))))</formula>
    </cfRule>
  </conditionalFormatting>
  <conditionalFormatting sqref="AE61">
    <cfRule type="containsText" dxfId="1150" priority="1552" operator="containsText" text="Baja">
      <formula>NOT(ISERROR(SEARCH(("Baja"),(AE61))))</formula>
    </cfRule>
  </conditionalFormatting>
  <conditionalFormatting sqref="AE61">
    <cfRule type="containsText" dxfId="1149" priority="1553" operator="containsText" text="A l t a">
      <formula>NOT(ISERROR(SEARCH(("A l t a"),(AE61))))</formula>
    </cfRule>
  </conditionalFormatting>
  <conditionalFormatting sqref="AE61">
    <cfRule type="containsText" dxfId="1148" priority="1554" operator="containsText" text="Muy Alta">
      <formula>NOT(ISERROR(SEARCH(("Muy Alta"),(AE61))))</formula>
    </cfRule>
  </conditionalFormatting>
  <conditionalFormatting sqref="AE61">
    <cfRule type="cellIs" dxfId="1147" priority="1555" operator="equal">
      <formula>"Media"</formula>
    </cfRule>
  </conditionalFormatting>
  <conditionalFormatting sqref="AG61">
    <cfRule type="containsText" dxfId="1146" priority="1556" operator="containsText" text="Catastrófico">
      <formula>NOT(ISERROR(SEARCH(("Catastrófico"),(AG61))))</formula>
    </cfRule>
  </conditionalFormatting>
  <conditionalFormatting sqref="AG61">
    <cfRule type="containsText" dxfId="1145" priority="1557" operator="containsText" text="Mayor">
      <formula>NOT(ISERROR(SEARCH(("Mayor"),(AG61))))</formula>
    </cfRule>
  </conditionalFormatting>
  <conditionalFormatting sqref="AG61">
    <cfRule type="containsText" dxfId="1144" priority="1558" operator="containsText" text="Moderado">
      <formula>NOT(ISERROR(SEARCH(("Moderado"),(AG61))))</formula>
    </cfRule>
  </conditionalFormatting>
  <conditionalFormatting sqref="AG61">
    <cfRule type="containsText" dxfId="1143" priority="1559" operator="containsText" text="Menor">
      <formula>NOT(ISERROR(SEARCH(("Menor"),(AG61))))</formula>
    </cfRule>
  </conditionalFormatting>
  <conditionalFormatting sqref="AG61">
    <cfRule type="containsText" dxfId="1142" priority="1560" operator="containsText" text="Leve">
      <formula>NOT(ISERROR(SEARCH(("Leve"),(AG61))))</formula>
    </cfRule>
  </conditionalFormatting>
  <conditionalFormatting sqref="AJ61">
    <cfRule type="containsText" dxfId="1141" priority="1561" operator="containsText" text="Extremo">
      <formula>NOT(ISERROR(SEARCH(("Extremo"),(AJ61))))</formula>
    </cfRule>
  </conditionalFormatting>
  <conditionalFormatting sqref="AJ61">
    <cfRule type="containsText" dxfId="1140" priority="1562" operator="containsText" text="Alto">
      <formula>NOT(ISERROR(SEARCH(("Alto"),(AJ61))))</formula>
    </cfRule>
  </conditionalFormatting>
  <conditionalFormatting sqref="AJ61">
    <cfRule type="containsText" dxfId="1139" priority="1563" operator="containsText" text="Moderado">
      <formula>NOT(ISERROR(SEARCH(("Moderado"),(AJ61))))</formula>
    </cfRule>
  </conditionalFormatting>
  <conditionalFormatting sqref="AJ61">
    <cfRule type="containsText" dxfId="1138" priority="1564" operator="containsText" text="Bajo">
      <formula>NOT(ISERROR(SEARCH(("Bajo"),(AJ61))))</formula>
    </cfRule>
  </conditionalFormatting>
  <conditionalFormatting sqref="M64">
    <cfRule type="containsText" dxfId="1137" priority="1565" operator="containsText" text="Muy Baja">
      <formula>NOT(ISERROR(SEARCH(("Muy Baja"),(M64))))</formula>
    </cfRule>
  </conditionalFormatting>
  <conditionalFormatting sqref="M64">
    <cfRule type="containsText" dxfId="1136" priority="1566" operator="containsText" text="Baja">
      <formula>NOT(ISERROR(SEARCH(("Baja"),(M64))))</formula>
    </cfRule>
  </conditionalFormatting>
  <conditionalFormatting sqref="M64">
    <cfRule type="containsText" dxfId="1135" priority="1567" operator="containsText" text="A l t a">
      <formula>NOT(ISERROR(SEARCH(("A l t a"),(M64))))</formula>
    </cfRule>
  </conditionalFormatting>
  <conditionalFormatting sqref="M64">
    <cfRule type="containsText" dxfId="1134" priority="1568" operator="containsText" text="Muy Alta">
      <formula>NOT(ISERROR(SEARCH(("Muy Alta"),(M64))))</formula>
    </cfRule>
  </conditionalFormatting>
  <conditionalFormatting sqref="M64">
    <cfRule type="cellIs" dxfId="1133" priority="1569" operator="equal">
      <formula>"Media"</formula>
    </cfRule>
  </conditionalFormatting>
  <conditionalFormatting sqref="P64">
    <cfRule type="containsText" dxfId="1132" priority="1570" operator="containsText" text="Catastrófico">
      <formula>NOT(ISERROR(SEARCH(("Catastrófico"),(P64))))</formula>
    </cfRule>
  </conditionalFormatting>
  <conditionalFormatting sqref="P64">
    <cfRule type="containsText" dxfId="1131" priority="1571" operator="containsText" text="Mayor">
      <formula>NOT(ISERROR(SEARCH(("Mayor"),(P64))))</formula>
    </cfRule>
  </conditionalFormatting>
  <conditionalFormatting sqref="P64">
    <cfRule type="containsText" dxfId="1130" priority="1572" operator="containsText" text="Moderado">
      <formula>NOT(ISERROR(SEARCH(("Moderado"),(P64))))</formula>
    </cfRule>
  </conditionalFormatting>
  <conditionalFormatting sqref="P64">
    <cfRule type="containsText" dxfId="1129" priority="1573" operator="containsText" text="Menor">
      <formula>NOT(ISERROR(SEARCH(("Menor"),(P64))))</formula>
    </cfRule>
  </conditionalFormatting>
  <conditionalFormatting sqref="P64">
    <cfRule type="containsText" dxfId="1128" priority="1574" operator="containsText" text="Leve">
      <formula>NOT(ISERROR(SEARCH(("Leve"),(P64))))</formula>
    </cfRule>
  </conditionalFormatting>
  <conditionalFormatting sqref="N64">
    <cfRule type="containsText" dxfId="1127" priority="1575" operator="containsText" text="Muy Baja">
      <formula>NOT(ISERROR(SEARCH(("Muy Baja"),(N64))))</formula>
    </cfRule>
  </conditionalFormatting>
  <conditionalFormatting sqref="N64">
    <cfRule type="containsText" dxfId="1126" priority="1576" operator="containsText" text="Baja">
      <formula>NOT(ISERROR(SEARCH(("Baja"),(N64))))</formula>
    </cfRule>
  </conditionalFormatting>
  <conditionalFormatting sqref="N64">
    <cfRule type="containsText" dxfId="1125" priority="1577" operator="containsText" text="A l t a">
      <formula>NOT(ISERROR(SEARCH(("A l t a"),(N64))))</formula>
    </cfRule>
  </conditionalFormatting>
  <conditionalFormatting sqref="N64">
    <cfRule type="containsText" dxfId="1124" priority="1578" operator="containsText" text="Muy Alta">
      <formula>NOT(ISERROR(SEARCH(("Muy Alta"),(N64))))</formula>
    </cfRule>
  </conditionalFormatting>
  <conditionalFormatting sqref="N64">
    <cfRule type="cellIs" dxfId="1123" priority="1579" operator="equal">
      <formula>"Media"</formula>
    </cfRule>
  </conditionalFormatting>
  <conditionalFormatting sqref="S64">
    <cfRule type="containsText" dxfId="1122" priority="1580" operator="containsText" text="Extremo">
      <formula>NOT(ISERROR(SEARCH(("Extremo"),(S64))))</formula>
    </cfRule>
  </conditionalFormatting>
  <conditionalFormatting sqref="S64">
    <cfRule type="containsText" dxfId="1121" priority="1581" operator="containsText" text="Alto">
      <formula>NOT(ISERROR(SEARCH(("Alto"),(S64))))</formula>
    </cfRule>
  </conditionalFormatting>
  <conditionalFormatting sqref="S64">
    <cfRule type="containsText" dxfId="1120" priority="1582" operator="containsText" text="Moderado">
      <formula>NOT(ISERROR(SEARCH(("Moderado"),(S64))))</formula>
    </cfRule>
  </conditionalFormatting>
  <conditionalFormatting sqref="S64">
    <cfRule type="containsText" dxfId="1119" priority="1583" operator="containsText" text="Bajo">
      <formula>NOT(ISERROR(SEARCH(("Bajo"),(S64))))</formula>
    </cfRule>
  </conditionalFormatting>
  <conditionalFormatting sqref="AE64">
    <cfRule type="containsText" dxfId="1118" priority="1584" operator="containsText" text="Muy Baja">
      <formula>NOT(ISERROR(SEARCH(("Muy Baja"),(AE64))))</formula>
    </cfRule>
  </conditionalFormatting>
  <conditionalFormatting sqref="AE64">
    <cfRule type="containsText" dxfId="1117" priority="1585" operator="containsText" text="Baja">
      <formula>NOT(ISERROR(SEARCH(("Baja"),(AE64))))</formula>
    </cfRule>
  </conditionalFormatting>
  <conditionalFormatting sqref="AE64">
    <cfRule type="containsText" dxfId="1116" priority="1586" operator="containsText" text="A l t a">
      <formula>NOT(ISERROR(SEARCH(("A l t a"),(AE64))))</formula>
    </cfRule>
  </conditionalFormatting>
  <conditionalFormatting sqref="AE64">
    <cfRule type="containsText" dxfId="1115" priority="1587" operator="containsText" text="Muy Alta">
      <formula>NOT(ISERROR(SEARCH(("Muy Alta"),(AE64))))</formula>
    </cfRule>
  </conditionalFormatting>
  <conditionalFormatting sqref="AE64">
    <cfRule type="cellIs" dxfId="1114" priority="1588" operator="equal">
      <formula>"Media"</formula>
    </cfRule>
  </conditionalFormatting>
  <conditionalFormatting sqref="AG64">
    <cfRule type="containsText" dxfId="1113" priority="1589" operator="containsText" text="Catastrófico">
      <formula>NOT(ISERROR(SEARCH(("Catastrófico"),(AG64))))</formula>
    </cfRule>
  </conditionalFormatting>
  <conditionalFormatting sqref="AG64">
    <cfRule type="containsText" dxfId="1112" priority="1590" operator="containsText" text="Mayor">
      <formula>NOT(ISERROR(SEARCH(("Mayor"),(AG64))))</formula>
    </cfRule>
  </conditionalFormatting>
  <conditionalFormatting sqref="AG64">
    <cfRule type="containsText" dxfId="1111" priority="1591" operator="containsText" text="Moderado">
      <formula>NOT(ISERROR(SEARCH(("Moderado"),(AG64))))</formula>
    </cfRule>
  </conditionalFormatting>
  <conditionalFormatting sqref="AG64">
    <cfRule type="containsText" dxfId="1110" priority="1592" operator="containsText" text="Menor">
      <formula>NOT(ISERROR(SEARCH(("Menor"),(AG64))))</formula>
    </cfRule>
  </conditionalFormatting>
  <conditionalFormatting sqref="AG64">
    <cfRule type="containsText" dxfId="1109" priority="1593" operator="containsText" text="Leve">
      <formula>NOT(ISERROR(SEARCH(("Leve"),(AG64))))</formula>
    </cfRule>
  </conditionalFormatting>
  <conditionalFormatting sqref="AJ64">
    <cfRule type="containsText" dxfId="1108" priority="1594" operator="containsText" text="Extremo">
      <formula>NOT(ISERROR(SEARCH(("Extremo"),(AJ64))))</formula>
    </cfRule>
  </conditionalFormatting>
  <conditionalFormatting sqref="AJ64">
    <cfRule type="containsText" dxfId="1107" priority="1595" operator="containsText" text="Alto">
      <formula>NOT(ISERROR(SEARCH(("Alto"),(AJ64))))</formula>
    </cfRule>
  </conditionalFormatting>
  <conditionalFormatting sqref="AJ64">
    <cfRule type="containsText" dxfId="1106" priority="1596" operator="containsText" text="Moderado">
      <formula>NOT(ISERROR(SEARCH(("Moderado"),(AJ64))))</formula>
    </cfRule>
  </conditionalFormatting>
  <conditionalFormatting sqref="AJ64">
    <cfRule type="containsText" dxfId="1105" priority="1597" operator="containsText" text="Bajo">
      <formula>NOT(ISERROR(SEARCH(("Bajo"),(AJ64))))</formula>
    </cfRule>
  </conditionalFormatting>
  <conditionalFormatting sqref="T54:T56">
    <cfRule type="containsText" dxfId="1104" priority="1598" operator="containsText" text="Extremo">
      <formula>NOT(ISERROR(SEARCH(("Extremo"),(T54))))</formula>
    </cfRule>
  </conditionalFormatting>
  <conditionalFormatting sqref="T54:T56">
    <cfRule type="containsText" dxfId="1103" priority="1599" operator="containsText" text="Alto">
      <formula>NOT(ISERROR(SEARCH(("Alto"),(T54))))</formula>
    </cfRule>
  </conditionalFormatting>
  <conditionalFormatting sqref="T54:T56">
    <cfRule type="containsText" dxfId="1102" priority="1600" operator="containsText" text="Moderado">
      <formula>NOT(ISERROR(SEARCH(("Moderado"),(T54))))</formula>
    </cfRule>
  </conditionalFormatting>
  <conditionalFormatting sqref="T54:T56">
    <cfRule type="containsText" dxfId="1101" priority="1601" operator="containsText" text="Bajo">
      <formula>NOT(ISERROR(SEARCH(("Bajo"),(T54))))</formula>
    </cfRule>
  </conditionalFormatting>
  <conditionalFormatting sqref="T54:T56">
    <cfRule type="containsText" dxfId="1100" priority="1602" operator="containsText" text="Extremo">
      <formula>NOT(ISERROR(SEARCH(("Extremo"),(T54))))</formula>
    </cfRule>
  </conditionalFormatting>
  <conditionalFormatting sqref="T54:T56">
    <cfRule type="containsText" dxfId="1099" priority="1603" operator="containsText" text="Alto">
      <formula>NOT(ISERROR(SEARCH(("Alto"),(T54))))</formula>
    </cfRule>
  </conditionalFormatting>
  <conditionalFormatting sqref="T54:T56">
    <cfRule type="containsText" dxfId="1098" priority="1604" operator="containsText" text="Moderado">
      <formula>NOT(ISERROR(SEARCH(("Moderado"),(T54))))</formula>
    </cfRule>
  </conditionalFormatting>
  <conditionalFormatting sqref="T54:T56">
    <cfRule type="containsText" dxfId="1097" priority="1605" operator="containsText" text="Bajo">
      <formula>NOT(ISERROR(SEARCH(("Bajo"),(T54))))</formula>
    </cfRule>
  </conditionalFormatting>
  <conditionalFormatting sqref="T58:T59">
    <cfRule type="containsText" dxfId="1096" priority="1606" operator="containsText" text="Extremo">
      <formula>NOT(ISERROR(SEARCH(("Extremo"),(T58))))</formula>
    </cfRule>
  </conditionalFormatting>
  <conditionalFormatting sqref="T58:T59">
    <cfRule type="containsText" dxfId="1095" priority="1607" operator="containsText" text="Alto">
      <formula>NOT(ISERROR(SEARCH(("Alto"),(T58))))</formula>
    </cfRule>
  </conditionalFormatting>
  <conditionalFormatting sqref="T58:T59">
    <cfRule type="containsText" dxfId="1094" priority="1608" operator="containsText" text="Moderado">
      <formula>NOT(ISERROR(SEARCH(("Moderado"),(T58))))</formula>
    </cfRule>
  </conditionalFormatting>
  <conditionalFormatting sqref="T58:T59">
    <cfRule type="containsText" dxfId="1093" priority="1609" operator="containsText" text="Extremo">
      <formula>NOT(ISERROR(SEARCH(("Extremo"),(T58))))</formula>
    </cfRule>
  </conditionalFormatting>
  <conditionalFormatting sqref="T58:T59">
    <cfRule type="containsText" dxfId="1092" priority="1610" operator="containsText" text="Alto">
      <formula>NOT(ISERROR(SEARCH(("Alto"),(T58))))</formula>
    </cfRule>
  </conditionalFormatting>
  <conditionalFormatting sqref="T58:T59">
    <cfRule type="containsText" dxfId="1091" priority="1611" operator="containsText" text="Moderado">
      <formula>NOT(ISERROR(SEARCH(("Moderado"),(T58))))</formula>
    </cfRule>
  </conditionalFormatting>
  <conditionalFormatting sqref="T61:T62">
    <cfRule type="containsText" dxfId="1090" priority="1612" operator="containsText" text="Extremo">
      <formula>NOT(ISERROR(SEARCH(("Extremo"),(T61))))</formula>
    </cfRule>
  </conditionalFormatting>
  <conditionalFormatting sqref="T61:T62">
    <cfRule type="containsText" dxfId="1089" priority="1613" operator="containsText" text="Alto">
      <formula>NOT(ISERROR(SEARCH(("Alto"),(T61))))</formula>
    </cfRule>
  </conditionalFormatting>
  <conditionalFormatting sqref="T61:T62">
    <cfRule type="containsText" dxfId="1088" priority="1614" operator="containsText" text="Moderado">
      <formula>NOT(ISERROR(SEARCH(("Moderado"),(T61))))</formula>
    </cfRule>
  </conditionalFormatting>
  <conditionalFormatting sqref="T61:T62">
    <cfRule type="containsText" dxfId="1087" priority="1615" operator="containsText" text="Bajo">
      <formula>NOT(ISERROR(SEARCH(("Bajo"),(T61))))</formula>
    </cfRule>
  </conditionalFormatting>
  <conditionalFormatting sqref="T61:T62">
    <cfRule type="containsText" dxfId="1086" priority="1616" operator="containsText" text="Extremo">
      <formula>NOT(ISERROR(SEARCH(("Extremo"),(T61))))</formula>
    </cfRule>
  </conditionalFormatting>
  <conditionalFormatting sqref="T61:T62">
    <cfRule type="containsText" dxfId="1085" priority="1617" operator="containsText" text="Alto">
      <formula>NOT(ISERROR(SEARCH(("Alto"),(T61))))</formula>
    </cfRule>
  </conditionalFormatting>
  <conditionalFormatting sqref="T61:T62">
    <cfRule type="containsText" dxfId="1084" priority="1618" operator="containsText" text="Moderado">
      <formula>NOT(ISERROR(SEARCH(("Moderado"),(T61))))</formula>
    </cfRule>
  </conditionalFormatting>
  <conditionalFormatting sqref="T61:T62">
    <cfRule type="containsText" dxfId="1083" priority="1619" operator="containsText" text="Bajo">
      <formula>NOT(ISERROR(SEARCH(("Bajo"),(T61))))</formula>
    </cfRule>
  </conditionalFormatting>
  <conditionalFormatting sqref="M66 AE76">
    <cfRule type="containsText" dxfId="1082" priority="1336" operator="containsText" text="Muy Baja">
      <formula>NOT(ISERROR(SEARCH(("Muy Baja"),(M66))))</formula>
    </cfRule>
  </conditionalFormatting>
  <conditionalFormatting sqref="M66 AE76">
    <cfRule type="containsText" dxfId="1081" priority="1337" operator="containsText" text="Baja">
      <formula>NOT(ISERROR(SEARCH(("Baja"),(M66))))</formula>
    </cfRule>
  </conditionalFormatting>
  <conditionalFormatting sqref="M66 AE76">
    <cfRule type="containsText" dxfId="1080" priority="1338" operator="containsText" text="A l t a">
      <formula>NOT(ISERROR(SEARCH(("A l t a"),(M66))))</formula>
    </cfRule>
  </conditionalFormatting>
  <conditionalFormatting sqref="M66 AE76">
    <cfRule type="containsText" dxfId="1079" priority="1339" operator="containsText" text="Muy Alta">
      <formula>NOT(ISERROR(SEARCH(("Muy Alta"),(M66))))</formula>
    </cfRule>
  </conditionalFormatting>
  <conditionalFormatting sqref="M66 AE76">
    <cfRule type="cellIs" dxfId="1078" priority="1340" operator="equal">
      <formula>"Media"</formula>
    </cfRule>
  </conditionalFormatting>
  <conditionalFormatting sqref="AG76">
    <cfRule type="containsText" dxfId="1077" priority="1341" operator="containsText" text="Catastrófico">
      <formula>NOT(ISERROR(SEARCH(("Catastrófico"),(AG76))))</formula>
    </cfRule>
  </conditionalFormatting>
  <conditionalFormatting sqref="AG76">
    <cfRule type="containsText" dxfId="1076" priority="1342" operator="containsText" text="Mayor">
      <formula>NOT(ISERROR(SEARCH(("Mayor"),(AG76))))</formula>
    </cfRule>
  </conditionalFormatting>
  <conditionalFormatting sqref="AG76">
    <cfRule type="containsText" dxfId="1075" priority="1343" operator="containsText" text="Moderado">
      <formula>NOT(ISERROR(SEARCH(("Moderado"),(AG76))))</formula>
    </cfRule>
  </conditionalFormatting>
  <conditionalFormatting sqref="AG76">
    <cfRule type="containsText" dxfId="1074" priority="1344" operator="containsText" text="Menor">
      <formula>NOT(ISERROR(SEARCH(("Menor"),(AG76))))</formula>
    </cfRule>
  </conditionalFormatting>
  <conditionalFormatting sqref="AG76">
    <cfRule type="containsText" dxfId="1073" priority="1345" operator="containsText" text="Leve">
      <formula>NOT(ISERROR(SEARCH(("Leve"),(AG76))))</formula>
    </cfRule>
  </conditionalFormatting>
  <conditionalFormatting sqref="T66">
    <cfRule type="containsText" dxfId="1072" priority="1346" operator="containsText" text="Extremo">
      <formula>NOT(ISERROR(SEARCH(("Extremo"),(T66))))</formula>
    </cfRule>
  </conditionalFormatting>
  <conditionalFormatting sqref="T66">
    <cfRule type="containsText" dxfId="1071" priority="1347" operator="containsText" text="Alto">
      <formula>NOT(ISERROR(SEARCH(("Alto"),(T66))))</formula>
    </cfRule>
  </conditionalFormatting>
  <conditionalFormatting sqref="T66">
    <cfRule type="containsText" dxfId="1070" priority="1348" operator="containsText" text="Moderado">
      <formula>NOT(ISERROR(SEARCH(("Moderado"),(T66))))</formula>
    </cfRule>
  </conditionalFormatting>
  <conditionalFormatting sqref="T66">
    <cfRule type="containsText" dxfId="1069" priority="1349" operator="containsText" text="Bajo">
      <formula>NOT(ISERROR(SEARCH(("Bajo"),(T66))))</formula>
    </cfRule>
  </conditionalFormatting>
  <conditionalFormatting sqref="N66">
    <cfRule type="containsText" dxfId="1068" priority="1350" operator="containsText" text="Muy Baja">
      <formula>NOT(ISERROR(SEARCH(("Muy Baja"),(N66))))</formula>
    </cfRule>
  </conditionalFormatting>
  <conditionalFormatting sqref="N66">
    <cfRule type="containsText" dxfId="1067" priority="1351" operator="containsText" text="Baja">
      <formula>NOT(ISERROR(SEARCH(("Baja"),(N66))))</formula>
    </cfRule>
  </conditionalFormatting>
  <conditionalFormatting sqref="N66">
    <cfRule type="containsText" dxfId="1066" priority="1352" operator="containsText" text="A l t a">
      <formula>NOT(ISERROR(SEARCH(("A l t a"),(N66))))</formula>
    </cfRule>
  </conditionalFormatting>
  <conditionalFormatting sqref="N66">
    <cfRule type="containsText" dxfId="1065" priority="1353" operator="containsText" text="Muy Alta">
      <formula>NOT(ISERROR(SEARCH(("Muy Alta"),(N66))))</formula>
    </cfRule>
  </conditionalFormatting>
  <conditionalFormatting sqref="N66">
    <cfRule type="cellIs" dxfId="1064" priority="1354" operator="equal">
      <formula>"Media"</formula>
    </cfRule>
  </conditionalFormatting>
  <conditionalFormatting sqref="AE66">
    <cfRule type="containsText" dxfId="1063" priority="1355" operator="containsText" text="Muy Baja">
      <formula>NOT(ISERROR(SEARCH(("Muy Baja"),(AE66))))</formula>
    </cfRule>
  </conditionalFormatting>
  <conditionalFormatting sqref="AE66">
    <cfRule type="containsText" dxfId="1062" priority="1356" operator="containsText" text="Baja">
      <formula>NOT(ISERROR(SEARCH(("Baja"),(AE66))))</formula>
    </cfRule>
  </conditionalFormatting>
  <conditionalFormatting sqref="AE66">
    <cfRule type="containsText" dxfId="1061" priority="1357" operator="containsText" text="A l t a">
      <formula>NOT(ISERROR(SEARCH(("A l t a"),(AE66))))</formula>
    </cfRule>
  </conditionalFormatting>
  <conditionalFormatting sqref="AE66">
    <cfRule type="containsText" dxfId="1060" priority="1358" operator="containsText" text="Muy Alta">
      <formula>NOT(ISERROR(SEARCH(("Muy Alta"),(AE66))))</formula>
    </cfRule>
  </conditionalFormatting>
  <conditionalFormatting sqref="AE66">
    <cfRule type="cellIs" dxfId="1059" priority="1359" operator="equal">
      <formula>"Media"</formula>
    </cfRule>
  </conditionalFormatting>
  <conditionalFormatting sqref="AG66">
    <cfRule type="containsText" dxfId="1058" priority="1360" operator="containsText" text="Catastrófico">
      <formula>NOT(ISERROR(SEARCH(("Catastrófico"),(AG66))))</formula>
    </cfRule>
  </conditionalFormatting>
  <conditionalFormatting sqref="AG66">
    <cfRule type="containsText" dxfId="1057" priority="1361" operator="containsText" text="Mayor">
      <formula>NOT(ISERROR(SEARCH(("Mayor"),(AG66))))</formula>
    </cfRule>
  </conditionalFormatting>
  <conditionalFormatting sqref="AG66">
    <cfRule type="containsText" dxfId="1056" priority="1362" operator="containsText" text="Moderado">
      <formula>NOT(ISERROR(SEARCH(("Moderado"),(AG66))))</formula>
    </cfRule>
  </conditionalFormatting>
  <conditionalFormatting sqref="AG66">
    <cfRule type="containsText" dxfId="1055" priority="1363" operator="containsText" text="Menor">
      <formula>NOT(ISERROR(SEARCH(("Menor"),(AG66))))</formula>
    </cfRule>
  </conditionalFormatting>
  <conditionalFormatting sqref="AG66">
    <cfRule type="containsText" dxfId="1054" priority="1364" operator="containsText" text="Leve">
      <formula>NOT(ISERROR(SEARCH(("Leve"),(AG66))))</formula>
    </cfRule>
  </conditionalFormatting>
  <conditionalFormatting sqref="AJ66">
    <cfRule type="containsText" dxfId="1053" priority="1365" operator="containsText" text="Extremo">
      <formula>NOT(ISERROR(SEARCH(("Extremo"),(AJ66))))</formula>
    </cfRule>
  </conditionalFormatting>
  <conditionalFormatting sqref="AJ66">
    <cfRule type="containsText" dxfId="1052" priority="1366" operator="containsText" text="Alto">
      <formula>NOT(ISERROR(SEARCH(("Alto"),(AJ66))))</formula>
    </cfRule>
  </conditionalFormatting>
  <conditionalFormatting sqref="AJ66">
    <cfRule type="containsText" dxfId="1051" priority="1367" operator="containsText" text="Moderado">
      <formula>NOT(ISERROR(SEARCH(("Moderado"),(AJ66))))</formula>
    </cfRule>
  </conditionalFormatting>
  <conditionalFormatting sqref="AJ66">
    <cfRule type="containsText" dxfId="1050" priority="1368" operator="containsText" text="Bajo">
      <formula>NOT(ISERROR(SEARCH(("Bajo"),(AJ66))))</formula>
    </cfRule>
  </conditionalFormatting>
  <conditionalFormatting sqref="T69">
    <cfRule type="containsText" dxfId="1049" priority="1374" operator="containsText" text="Extremo">
      <formula>NOT(ISERROR(SEARCH(("Extremo"),(T69))))</formula>
    </cfRule>
  </conditionalFormatting>
  <conditionalFormatting sqref="T69">
    <cfRule type="containsText" dxfId="1048" priority="1375" operator="containsText" text="Alto">
      <formula>NOT(ISERROR(SEARCH(("Alto"),(T69))))</formula>
    </cfRule>
  </conditionalFormatting>
  <conditionalFormatting sqref="T69">
    <cfRule type="containsText" dxfId="1047" priority="1376" operator="containsText" text="Moderado">
      <formula>NOT(ISERROR(SEARCH(("Moderado"),(T69))))</formula>
    </cfRule>
  </conditionalFormatting>
  <conditionalFormatting sqref="T69">
    <cfRule type="containsText" dxfId="1046" priority="1377" operator="containsText" text="Bajo">
      <formula>NOT(ISERROR(SEARCH(("Bajo"),(T69))))</formula>
    </cfRule>
  </conditionalFormatting>
  <conditionalFormatting sqref="T71">
    <cfRule type="containsText" dxfId="1045" priority="1383" operator="containsText" text="Extremo">
      <formula>NOT(ISERROR(SEARCH(("Extremo"),(T71))))</formula>
    </cfRule>
  </conditionalFormatting>
  <conditionalFormatting sqref="T71">
    <cfRule type="containsText" dxfId="1044" priority="1384" operator="containsText" text="Alto">
      <formula>NOT(ISERROR(SEARCH(("Alto"),(T71))))</formula>
    </cfRule>
  </conditionalFormatting>
  <conditionalFormatting sqref="T71">
    <cfRule type="containsText" dxfId="1043" priority="1385" operator="containsText" text="Moderado">
      <formula>NOT(ISERROR(SEARCH(("Moderado"),(T71))))</formula>
    </cfRule>
  </conditionalFormatting>
  <conditionalFormatting sqref="T71">
    <cfRule type="containsText" dxfId="1042" priority="1386" operator="containsText" text="Bajo">
      <formula>NOT(ISERROR(SEARCH(("Bajo"),(T71))))</formula>
    </cfRule>
  </conditionalFormatting>
  <conditionalFormatting sqref="T74">
    <cfRule type="containsText" dxfId="1041" priority="1392" operator="containsText" text="Extremo">
      <formula>NOT(ISERROR(SEARCH(("Extremo"),(T74))))</formula>
    </cfRule>
  </conditionalFormatting>
  <conditionalFormatting sqref="T74">
    <cfRule type="containsText" dxfId="1040" priority="1393" operator="containsText" text="Alto">
      <formula>NOT(ISERROR(SEARCH(("Alto"),(T74))))</formula>
    </cfRule>
  </conditionalFormatting>
  <conditionalFormatting sqref="T74">
    <cfRule type="containsText" dxfId="1039" priority="1394" operator="containsText" text="Moderado">
      <formula>NOT(ISERROR(SEARCH(("Moderado"),(T74))))</formula>
    </cfRule>
  </conditionalFormatting>
  <conditionalFormatting sqref="T74">
    <cfRule type="containsText" dxfId="1038" priority="1395" operator="containsText" text="Bajo">
      <formula>NOT(ISERROR(SEARCH(("Bajo"),(T74))))</formula>
    </cfRule>
  </conditionalFormatting>
  <conditionalFormatting sqref="AE74">
    <cfRule type="containsText" dxfId="1037" priority="1396" operator="containsText" text="Muy Baja">
      <formula>NOT(ISERROR(SEARCH(("Muy Baja"),(AE74))))</formula>
    </cfRule>
  </conditionalFormatting>
  <conditionalFormatting sqref="AE74">
    <cfRule type="containsText" dxfId="1036" priority="1397" operator="containsText" text="Baja">
      <formula>NOT(ISERROR(SEARCH(("Baja"),(AE74))))</formula>
    </cfRule>
  </conditionalFormatting>
  <conditionalFormatting sqref="AE74">
    <cfRule type="containsText" dxfId="1035" priority="1398" operator="containsText" text="A l t a">
      <formula>NOT(ISERROR(SEARCH(("A l t a"),(AE74))))</formula>
    </cfRule>
  </conditionalFormatting>
  <conditionalFormatting sqref="AE74">
    <cfRule type="containsText" dxfId="1034" priority="1399" operator="containsText" text="Muy Alta">
      <formula>NOT(ISERROR(SEARCH(("Muy Alta"),(AE74))))</formula>
    </cfRule>
  </conditionalFormatting>
  <conditionalFormatting sqref="AE74">
    <cfRule type="cellIs" dxfId="1033" priority="1400" operator="equal">
      <formula>"Media"</formula>
    </cfRule>
  </conditionalFormatting>
  <conditionalFormatting sqref="AG74">
    <cfRule type="containsText" dxfId="1032" priority="1401" operator="containsText" text="Catastrófico">
      <formula>NOT(ISERROR(SEARCH(("Catastrófico"),(AG74))))</formula>
    </cfRule>
  </conditionalFormatting>
  <conditionalFormatting sqref="AG74">
    <cfRule type="containsText" dxfId="1031" priority="1402" operator="containsText" text="Mayor">
      <formula>NOT(ISERROR(SEARCH(("Mayor"),(AG74))))</formula>
    </cfRule>
  </conditionalFormatting>
  <conditionalFormatting sqref="AG74">
    <cfRule type="containsText" dxfId="1030" priority="1403" operator="containsText" text="Moderado">
      <formula>NOT(ISERROR(SEARCH(("Moderado"),(AG74))))</formula>
    </cfRule>
  </conditionalFormatting>
  <conditionalFormatting sqref="AG74">
    <cfRule type="containsText" dxfId="1029" priority="1404" operator="containsText" text="Menor">
      <formula>NOT(ISERROR(SEARCH(("Menor"),(AG74))))</formula>
    </cfRule>
  </conditionalFormatting>
  <conditionalFormatting sqref="AG74">
    <cfRule type="containsText" dxfId="1028" priority="1405" operator="containsText" text="Leve">
      <formula>NOT(ISERROR(SEARCH(("Leve"),(AG74))))</formula>
    </cfRule>
  </conditionalFormatting>
  <conditionalFormatting sqref="AJ74">
    <cfRule type="containsText" dxfId="1027" priority="1406" operator="containsText" text="Extremo">
      <formula>NOT(ISERROR(SEARCH(("Extremo"),(AJ74))))</formula>
    </cfRule>
  </conditionalFormatting>
  <conditionalFormatting sqref="AJ74">
    <cfRule type="containsText" dxfId="1026" priority="1407" operator="containsText" text="Alto">
      <formula>NOT(ISERROR(SEARCH(("Alto"),(AJ74))))</formula>
    </cfRule>
  </conditionalFormatting>
  <conditionalFormatting sqref="AJ74">
    <cfRule type="containsText" dxfId="1025" priority="1408" operator="containsText" text="Moderado">
      <formula>NOT(ISERROR(SEARCH(("Moderado"),(AJ74))))</formula>
    </cfRule>
  </conditionalFormatting>
  <conditionalFormatting sqref="AJ74">
    <cfRule type="containsText" dxfId="1024" priority="1409" operator="containsText" text="Bajo">
      <formula>NOT(ISERROR(SEARCH(("Bajo"),(AJ74))))</formula>
    </cfRule>
  </conditionalFormatting>
  <conditionalFormatting sqref="T76:T79">
    <cfRule type="containsText" dxfId="1023" priority="1410" operator="containsText" text="Extremo">
      <formula>NOT(ISERROR(SEARCH(("Extremo"),(T76))))</formula>
    </cfRule>
  </conditionalFormatting>
  <conditionalFormatting sqref="T76:T79">
    <cfRule type="containsText" dxfId="1022" priority="1411" operator="containsText" text="Alto">
      <formula>NOT(ISERROR(SEARCH(("Alto"),(T76))))</formula>
    </cfRule>
  </conditionalFormatting>
  <conditionalFormatting sqref="T76:T79">
    <cfRule type="containsText" dxfId="1021" priority="1412" operator="containsText" text="Moderado">
      <formula>NOT(ISERROR(SEARCH(("Moderado"),(T76))))</formula>
    </cfRule>
  </conditionalFormatting>
  <conditionalFormatting sqref="T76:T79">
    <cfRule type="containsText" dxfId="1020" priority="1413" operator="containsText" text="Bajo">
      <formula>NOT(ISERROR(SEARCH(("Bajo"),(T76))))</formula>
    </cfRule>
  </conditionalFormatting>
  <conditionalFormatting sqref="AE69">
    <cfRule type="containsText" dxfId="1019" priority="1414" operator="containsText" text="Muy Baja">
      <formula>NOT(ISERROR(SEARCH(("Muy Baja"),(AE69))))</formula>
    </cfRule>
  </conditionalFormatting>
  <conditionalFormatting sqref="AE69">
    <cfRule type="containsText" dxfId="1018" priority="1415" operator="containsText" text="Baja">
      <formula>NOT(ISERROR(SEARCH(("Baja"),(AE69))))</formula>
    </cfRule>
  </conditionalFormatting>
  <conditionalFormatting sqref="AE69">
    <cfRule type="containsText" dxfId="1017" priority="1416" operator="containsText" text="A l t a">
      <formula>NOT(ISERROR(SEARCH(("A l t a"),(AE69))))</formula>
    </cfRule>
  </conditionalFormatting>
  <conditionalFormatting sqref="AE69">
    <cfRule type="containsText" dxfId="1016" priority="1417" operator="containsText" text="Muy Alta">
      <formula>NOT(ISERROR(SEARCH(("Muy Alta"),(AE69))))</formula>
    </cfRule>
  </conditionalFormatting>
  <conditionalFormatting sqref="AE69">
    <cfRule type="cellIs" dxfId="1015" priority="1418" operator="equal">
      <formula>"Media"</formula>
    </cfRule>
  </conditionalFormatting>
  <conditionalFormatting sqref="AG69">
    <cfRule type="containsText" dxfId="1014" priority="1419" operator="containsText" text="Catastrófico">
      <formula>NOT(ISERROR(SEARCH(("Catastrófico"),(AG69))))</formula>
    </cfRule>
  </conditionalFormatting>
  <conditionalFormatting sqref="AG69">
    <cfRule type="containsText" dxfId="1013" priority="1420" operator="containsText" text="Mayor">
      <formula>NOT(ISERROR(SEARCH(("Mayor"),(AG69))))</formula>
    </cfRule>
  </conditionalFormatting>
  <conditionalFormatting sqref="AG69">
    <cfRule type="containsText" dxfId="1012" priority="1421" operator="containsText" text="Moderado">
      <formula>NOT(ISERROR(SEARCH(("Moderado"),(AG69))))</formula>
    </cfRule>
  </conditionalFormatting>
  <conditionalFormatting sqref="AG69">
    <cfRule type="containsText" dxfId="1011" priority="1422" operator="containsText" text="Menor">
      <formula>NOT(ISERROR(SEARCH(("Menor"),(AG69))))</formula>
    </cfRule>
  </conditionalFormatting>
  <conditionalFormatting sqref="AG69">
    <cfRule type="containsText" dxfId="1010" priority="1423" operator="containsText" text="Leve">
      <formula>NOT(ISERROR(SEARCH(("Leve"),(AG69))))</formula>
    </cfRule>
  </conditionalFormatting>
  <conditionalFormatting sqref="AE71">
    <cfRule type="containsText" dxfId="1009" priority="1424" operator="containsText" text="Muy Baja">
      <formula>NOT(ISERROR(SEARCH(("Muy Baja"),(AE71))))</formula>
    </cfRule>
  </conditionalFormatting>
  <conditionalFormatting sqref="AE71">
    <cfRule type="containsText" dxfId="1008" priority="1425" operator="containsText" text="Baja">
      <formula>NOT(ISERROR(SEARCH(("Baja"),(AE71))))</formula>
    </cfRule>
  </conditionalFormatting>
  <conditionalFormatting sqref="AE71">
    <cfRule type="containsText" dxfId="1007" priority="1426" operator="containsText" text="A l t a">
      <formula>NOT(ISERROR(SEARCH(("A l t a"),(AE71))))</formula>
    </cfRule>
  </conditionalFormatting>
  <conditionalFormatting sqref="AE71">
    <cfRule type="containsText" dxfId="1006" priority="1427" operator="containsText" text="Muy Alta">
      <formula>NOT(ISERROR(SEARCH(("Muy Alta"),(AE71))))</formula>
    </cfRule>
  </conditionalFormatting>
  <conditionalFormatting sqref="AE71">
    <cfRule type="cellIs" dxfId="1005" priority="1428" operator="equal">
      <formula>"Media"</formula>
    </cfRule>
  </conditionalFormatting>
  <conditionalFormatting sqref="AG71">
    <cfRule type="containsText" dxfId="1004" priority="1429" operator="containsText" text="Catastrófico">
      <formula>NOT(ISERROR(SEARCH(("Catastrófico"),(AG71))))</formula>
    </cfRule>
  </conditionalFormatting>
  <conditionalFormatting sqref="AG71">
    <cfRule type="containsText" dxfId="1003" priority="1430" operator="containsText" text="Mayor">
      <formula>NOT(ISERROR(SEARCH(("Mayor"),(AG71))))</formula>
    </cfRule>
  </conditionalFormatting>
  <conditionalFormatting sqref="AG71">
    <cfRule type="containsText" dxfId="1002" priority="1431" operator="containsText" text="Moderado">
      <formula>NOT(ISERROR(SEARCH(("Moderado"),(AG71))))</formula>
    </cfRule>
  </conditionalFormatting>
  <conditionalFormatting sqref="AG71">
    <cfRule type="containsText" dxfId="1001" priority="1432" operator="containsText" text="Menor">
      <formula>NOT(ISERROR(SEARCH(("Menor"),(AG71))))</formula>
    </cfRule>
  </conditionalFormatting>
  <conditionalFormatting sqref="AG71">
    <cfRule type="containsText" dxfId="1000" priority="1433" operator="containsText" text="Leve">
      <formula>NOT(ISERROR(SEARCH(("Leve"),(AG71))))</formula>
    </cfRule>
  </conditionalFormatting>
  <conditionalFormatting sqref="N76">
    <cfRule type="containsText" dxfId="999" priority="1434" operator="containsText" text="Muy Baja">
      <formula>NOT(ISERROR(SEARCH(("Muy Baja"),(N76))))</formula>
    </cfRule>
  </conditionalFormatting>
  <conditionalFormatting sqref="N76">
    <cfRule type="containsText" dxfId="998" priority="1435" operator="containsText" text="Baja">
      <formula>NOT(ISERROR(SEARCH(("Baja"),(N76))))</formula>
    </cfRule>
  </conditionalFormatting>
  <conditionalFormatting sqref="N76">
    <cfRule type="containsText" dxfId="997" priority="1436" operator="containsText" text="A l t a">
      <formula>NOT(ISERROR(SEARCH(("A l t a"),(N76))))</formula>
    </cfRule>
  </conditionalFormatting>
  <conditionalFormatting sqref="N76">
    <cfRule type="containsText" dxfId="996" priority="1437" operator="containsText" text="Muy Alta">
      <formula>NOT(ISERROR(SEARCH(("Muy Alta"),(N76))))</formula>
    </cfRule>
  </conditionalFormatting>
  <conditionalFormatting sqref="N76">
    <cfRule type="cellIs" dxfId="995" priority="1438" operator="equal">
      <formula>"Media"</formula>
    </cfRule>
  </conditionalFormatting>
  <conditionalFormatting sqref="M69 M71 M74">
    <cfRule type="containsText" dxfId="994" priority="1439" operator="containsText" text="Muy Baja">
      <formula>NOT(ISERROR(SEARCH(("Muy Baja"),(M69))))</formula>
    </cfRule>
  </conditionalFormatting>
  <conditionalFormatting sqref="M69 M71 M74">
    <cfRule type="containsText" dxfId="993" priority="1440" operator="containsText" text="Baja">
      <formula>NOT(ISERROR(SEARCH(("Baja"),(M69))))</formula>
    </cfRule>
  </conditionalFormatting>
  <conditionalFormatting sqref="M69 M71 M74">
    <cfRule type="containsText" dxfId="992" priority="1441" operator="containsText" text="A l t a">
      <formula>NOT(ISERROR(SEARCH(("A l t a"),(M69))))</formula>
    </cfRule>
  </conditionalFormatting>
  <conditionalFormatting sqref="M69 M71 M74">
    <cfRule type="containsText" dxfId="991" priority="1442" operator="containsText" text="Muy Alta">
      <formula>NOT(ISERROR(SEARCH(("Muy Alta"),(M69))))</formula>
    </cfRule>
  </conditionalFormatting>
  <conditionalFormatting sqref="M69 M71 M74">
    <cfRule type="cellIs" dxfId="990" priority="1443" operator="equal">
      <formula>"Media"</formula>
    </cfRule>
  </conditionalFormatting>
  <conditionalFormatting sqref="N69 N71 N74">
    <cfRule type="containsText" dxfId="989" priority="1444" operator="containsText" text="Muy Baja">
      <formula>NOT(ISERROR(SEARCH(("Muy Baja"),(N69))))</formula>
    </cfRule>
  </conditionalFormatting>
  <conditionalFormatting sqref="N69 N71 N74">
    <cfRule type="containsText" dxfId="988" priority="1445" operator="containsText" text="Baja">
      <formula>NOT(ISERROR(SEARCH(("Baja"),(N69))))</formula>
    </cfRule>
  </conditionalFormatting>
  <conditionalFormatting sqref="N69 N71 N74">
    <cfRule type="containsText" dxfId="987" priority="1446" operator="containsText" text="A l t a">
      <formula>NOT(ISERROR(SEARCH(("A l t a"),(N69))))</formula>
    </cfRule>
  </conditionalFormatting>
  <conditionalFormatting sqref="N69 N71 N74">
    <cfRule type="containsText" dxfId="986" priority="1447" operator="containsText" text="Muy Alta">
      <formula>NOT(ISERROR(SEARCH(("Muy Alta"),(N69))))</formula>
    </cfRule>
  </conditionalFormatting>
  <conditionalFormatting sqref="N69 N71 N74">
    <cfRule type="cellIs" dxfId="985" priority="1448" operator="equal">
      <formula>"Media"</formula>
    </cfRule>
  </conditionalFormatting>
  <conditionalFormatting sqref="M76">
    <cfRule type="containsText" dxfId="984" priority="1449" operator="containsText" text="Muy Baja">
      <formula>NOT(ISERROR(SEARCH(("Muy Baja"),(M76))))</formula>
    </cfRule>
  </conditionalFormatting>
  <conditionalFormatting sqref="M76">
    <cfRule type="containsText" dxfId="983" priority="1450" operator="containsText" text="Baja">
      <formula>NOT(ISERROR(SEARCH(("Baja"),(M76))))</formula>
    </cfRule>
  </conditionalFormatting>
  <conditionalFormatting sqref="M76">
    <cfRule type="containsText" dxfId="982" priority="1451" operator="containsText" text="A l t a">
      <formula>NOT(ISERROR(SEARCH(("A l t a"),(M76))))</formula>
    </cfRule>
  </conditionalFormatting>
  <conditionalFormatting sqref="M76">
    <cfRule type="containsText" dxfId="981" priority="1452" operator="containsText" text="Muy Alta">
      <formula>NOT(ISERROR(SEARCH(("Muy Alta"),(M76))))</formula>
    </cfRule>
  </conditionalFormatting>
  <conditionalFormatting sqref="M76">
    <cfRule type="cellIs" dxfId="980" priority="1453" operator="equal">
      <formula>"Media"</formula>
    </cfRule>
  </conditionalFormatting>
  <conditionalFormatting sqref="AJ69">
    <cfRule type="containsText" dxfId="979" priority="1454" operator="containsText" text="Extremo">
      <formula>NOT(ISERROR(SEARCH(("Extremo"),(AJ69))))</formula>
    </cfRule>
  </conditionalFormatting>
  <conditionalFormatting sqref="AJ69">
    <cfRule type="containsText" dxfId="978" priority="1455" operator="containsText" text="Alto">
      <formula>NOT(ISERROR(SEARCH(("Alto"),(AJ69))))</formula>
    </cfRule>
  </conditionalFormatting>
  <conditionalFormatting sqref="AJ69">
    <cfRule type="containsText" dxfId="977" priority="1456" operator="containsText" text="Moderado">
      <formula>NOT(ISERROR(SEARCH(("Moderado"),(AJ69))))</formula>
    </cfRule>
  </conditionalFormatting>
  <conditionalFormatting sqref="AJ69">
    <cfRule type="containsText" dxfId="976" priority="1457" operator="containsText" text="Bajo">
      <formula>NOT(ISERROR(SEARCH(("Bajo"),(AJ69))))</formula>
    </cfRule>
  </conditionalFormatting>
  <conditionalFormatting sqref="AJ71">
    <cfRule type="containsText" dxfId="975" priority="1458" operator="containsText" text="Extremo">
      <formula>NOT(ISERROR(SEARCH(("Extremo"),(AJ71))))</formula>
    </cfRule>
  </conditionalFormatting>
  <conditionalFormatting sqref="AJ71">
    <cfRule type="containsText" dxfId="974" priority="1459" operator="containsText" text="Alto">
      <formula>NOT(ISERROR(SEARCH(("Alto"),(AJ71))))</formula>
    </cfRule>
  </conditionalFormatting>
  <conditionalFormatting sqref="AJ71">
    <cfRule type="containsText" dxfId="973" priority="1460" operator="containsText" text="Moderado">
      <formula>NOT(ISERROR(SEARCH(("Moderado"),(AJ71))))</formula>
    </cfRule>
  </conditionalFormatting>
  <conditionalFormatting sqref="AJ71">
    <cfRule type="containsText" dxfId="972" priority="1461" operator="containsText" text="Bajo">
      <formula>NOT(ISERROR(SEARCH(("Bajo"),(AJ71))))</formula>
    </cfRule>
  </conditionalFormatting>
  <conditionalFormatting sqref="AJ76">
    <cfRule type="containsText" dxfId="971" priority="1462" operator="containsText" text="Extremo">
      <formula>NOT(ISERROR(SEARCH(("Extremo"),(AJ76))))</formula>
    </cfRule>
  </conditionalFormatting>
  <conditionalFormatting sqref="AJ76">
    <cfRule type="containsText" dxfId="970" priority="1463" operator="containsText" text="Alto">
      <formula>NOT(ISERROR(SEARCH(("Alto"),(AJ76))))</formula>
    </cfRule>
  </conditionalFormatting>
  <conditionalFormatting sqref="AJ76">
    <cfRule type="containsText" dxfId="969" priority="1464" operator="containsText" text="Moderado">
      <formula>NOT(ISERROR(SEARCH(("Moderado"),(AJ76))))</formula>
    </cfRule>
  </conditionalFormatting>
  <conditionalFormatting sqref="AJ76">
    <cfRule type="containsText" dxfId="968" priority="1465" operator="containsText" text="Bajo">
      <formula>NOT(ISERROR(SEARCH(("Bajo"),(AJ76))))</formula>
    </cfRule>
  </conditionalFormatting>
  <conditionalFormatting sqref="P66">
    <cfRule type="containsText" dxfId="967" priority="1331" operator="containsText" text="Catastrófico">
      <formula>NOT(ISERROR(SEARCH(("Catastrófico"),(P66))))</formula>
    </cfRule>
  </conditionalFormatting>
  <conditionalFormatting sqref="P66">
    <cfRule type="containsText" dxfId="966" priority="1332" operator="containsText" text="Mayor">
      <formula>NOT(ISERROR(SEARCH(("Mayor"),(P66))))</formula>
    </cfRule>
  </conditionalFormatting>
  <conditionalFormatting sqref="P66">
    <cfRule type="containsText" dxfId="965" priority="1333" operator="containsText" text="Moderado">
      <formula>NOT(ISERROR(SEARCH(("Moderado"),(P66))))</formula>
    </cfRule>
  </conditionalFormatting>
  <conditionalFormatting sqref="P66">
    <cfRule type="containsText" dxfId="964" priority="1334" operator="containsText" text="Menor">
      <formula>NOT(ISERROR(SEARCH(("Menor"),(P66))))</formula>
    </cfRule>
  </conditionalFormatting>
  <conditionalFormatting sqref="P66">
    <cfRule type="containsText" dxfId="963" priority="1335" operator="containsText" text="Leve">
      <formula>NOT(ISERROR(SEARCH(("Leve"),(P66))))</formula>
    </cfRule>
  </conditionalFormatting>
  <conditionalFormatting sqref="P69">
    <cfRule type="containsText" dxfId="962" priority="1326" operator="containsText" text="Catastrófico">
      <formula>NOT(ISERROR(SEARCH(("Catastrófico"),(P69))))</formula>
    </cfRule>
  </conditionalFormatting>
  <conditionalFormatting sqref="P69">
    <cfRule type="containsText" dxfId="961" priority="1327" operator="containsText" text="Mayor">
      <formula>NOT(ISERROR(SEARCH(("Mayor"),(P69))))</formula>
    </cfRule>
  </conditionalFormatting>
  <conditionalFormatting sqref="P69">
    <cfRule type="containsText" dxfId="960" priority="1328" operator="containsText" text="Moderado">
      <formula>NOT(ISERROR(SEARCH(("Moderado"),(P69))))</formula>
    </cfRule>
  </conditionalFormatting>
  <conditionalFormatting sqref="P69">
    <cfRule type="containsText" dxfId="959" priority="1329" operator="containsText" text="Menor">
      <formula>NOT(ISERROR(SEARCH(("Menor"),(P69))))</formula>
    </cfRule>
  </conditionalFormatting>
  <conditionalFormatting sqref="P69">
    <cfRule type="containsText" dxfId="958" priority="1330" operator="containsText" text="Leve">
      <formula>NOT(ISERROR(SEARCH(("Leve"),(P69))))</formula>
    </cfRule>
  </conditionalFormatting>
  <conditionalFormatting sqref="P71">
    <cfRule type="containsText" dxfId="957" priority="1321" operator="containsText" text="Catastrófico">
      <formula>NOT(ISERROR(SEARCH(("Catastrófico"),(P71))))</formula>
    </cfRule>
  </conditionalFormatting>
  <conditionalFormatting sqref="P71">
    <cfRule type="containsText" dxfId="956" priority="1322" operator="containsText" text="Mayor">
      <formula>NOT(ISERROR(SEARCH(("Mayor"),(P71))))</formula>
    </cfRule>
  </conditionalFormatting>
  <conditionalFormatting sqref="P71">
    <cfRule type="containsText" dxfId="955" priority="1323" operator="containsText" text="Moderado">
      <formula>NOT(ISERROR(SEARCH(("Moderado"),(P71))))</formula>
    </cfRule>
  </conditionalFormatting>
  <conditionalFormatting sqref="P71">
    <cfRule type="containsText" dxfId="954" priority="1324" operator="containsText" text="Menor">
      <formula>NOT(ISERROR(SEARCH(("Menor"),(P71))))</formula>
    </cfRule>
  </conditionalFormatting>
  <conditionalFormatting sqref="P71">
    <cfRule type="containsText" dxfId="953" priority="1325" operator="containsText" text="Leve">
      <formula>NOT(ISERROR(SEARCH(("Leve"),(P71))))</formula>
    </cfRule>
  </conditionalFormatting>
  <conditionalFormatting sqref="P74">
    <cfRule type="containsText" dxfId="952" priority="1316" operator="containsText" text="Catastrófico">
      <formula>NOT(ISERROR(SEARCH(("Catastrófico"),(P74))))</formula>
    </cfRule>
  </conditionalFormatting>
  <conditionalFormatting sqref="P74">
    <cfRule type="containsText" dxfId="951" priority="1317" operator="containsText" text="Mayor">
      <formula>NOT(ISERROR(SEARCH(("Mayor"),(P74))))</formula>
    </cfRule>
  </conditionalFormatting>
  <conditionalFormatting sqref="P74">
    <cfRule type="containsText" dxfId="950" priority="1318" operator="containsText" text="Moderado">
      <formula>NOT(ISERROR(SEARCH(("Moderado"),(P74))))</formula>
    </cfRule>
  </conditionalFormatting>
  <conditionalFormatting sqref="P74">
    <cfRule type="containsText" dxfId="949" priority="1319" operator="containsText" text="Menor">
      <formula>NOT(ISERROR(SEARCH(("Menor"),(P74))))</formula>
    </cfRule>
  </conditionalFormatting>
  <conditionalFormatting sqref="P74">
    <cfRule type="containsText" dxfId="948" priority="1320" operator="containsText" text="Leve">
      <formula>NOT(ISERROR(SEARCH(("Leve"),(P74))))</formula>
    </cfRule>
  </conditionalFormatting>
  <conditionalFormatting sqref="P76">
    <cfRule type="containsText" dxfId="947" priority="1311" operator="containsText" text="Catastrófico">
      <formula>NOT(ISERROR(SEARCH(("Catastrófico"),(P76))))</formula>
    </cfRule>
  </conditionalFormatting>
  <conditionalFormatting sqref="P76">
    <cfRule type="containsText" dxfId="946" priority="1312" operator="containsText" text="Mayor">
      <formula>NOT(ISERROR(SEARCH(("Mayor"),(P76))))</formula>
    </cfRule>
  </conditionalFormatting>
  <conditionalFormatting sqref="P76">
    <cfRule type="containsText" dxfId="945" priority="1313" operator="containsText" text="Moderado">
      <formula>NOT(ISERROR(SEARCH(("Moderado"),(P76))))</formula>
    </cfRule>
  </conditionalFormatting>
  <conditionalFormatting sqref="P76">
    <cfRule type="containsText" dxfId="944" priority="1314" operator="containsText" text="Menor">
      <formula>NOT(ISERROR(SEARCH(("Menor"),(P76))))</formula>
    </cfRule>
  </conditionalFormatting>
  <conditionalFormatting sqref="P76">
    <cfRule type="containsText" dxfId="943" priority="1315" operator="containsText" text="Leve">
      <formula>NOT(ISERROR(SEARCH(("Leve"),(P76))))</formula>
    </cfRule>
  </conditionalFormatting>
  <conditionalFormatting sqref="S66">
    <cfRule type="containsText" dxfId="942" priority="1307" operator="containsText" text="Extremo">
      <formula>NOT(ISERROR(SEARCH(("Extremo"),(S66))))</formula>
    </cfRule>
  </conditionalFormatting>
  <conditionalFormatting sqref="S66">
    <cfRule type="containsText" dxfId="941" priority="1308" operator="containsText" text="Alto">
      <formula>NOT(ISERROR(SEARCH(("Alto"),(S66))))</formula>
    </cfRule>
  </conditionalFormatting>
  <conditionalFormatting sqref="S66">
    <cfRule type="containsText" dxfId="940" priority="1309" operator="containsText" text="Moderado">
      <formula>NOT(ISERROR(SEARCH(("Moderado"),(S66))))</formula>
    </cfRule>
  </conditionalFormatting>
  <conditionalFormatting sqref="S66">
    <cfRule type="containsText" dxfId="939" priority="1310" operator="containsText" text="Bajo">
      <formula>NOT(ISERROR(SEARCH(("Bajo"),(S66))))</formula>
    </cfRule>
  </conditionalFormatting>
  <conditionalFormatting sqref="S69">
    <cfRule type="containsText" dxfId="938" priority="1303" operator="containsText" text="Extremo">
      <formula>NOT(ISERROR(SEARCH(("Extremo"),(S69))))</formula>
    </cfRule>
  </conditionalFormatting>
  <conditionalFormatting sqref="S69">
    <cfRule type="containsText" dxfId="937" priority="1304" operator="containsText" text="Alto">
      <formula>NOT(ISERROR(SEARCH(("Alto"),(S69))))</formula>
    </cfRule>
  </conditionalFormatting>
  <conditionalFormatting sqref="S69">
    <cfRule type="containsText" dxfId="936" priority="1305" operator="containsText" text="Moderado">
      <formula>NOT(ISERROR(SEARCH(("Moderado"),(S69))))</formula>
    </cfRule>
  </conditionalFormatting>
  <conditionalFormatting sqref="S69">
    <cfRule type="containsText" dxfId="935" priority="1306" operator="containsText" text="Bajo">
      <formula>NOT(ISERROR(SEARCH(("Bajo"),(S69))))</formula>
    </cfRule>
  </conditionalFormatting>
  <conditionalFormatting sqref="S71">
    <cfRule type="containsText" dxfId="934" priority="1299" operator="containsText" text="Extremo">
      <formula>NOT(ISERROR(SEARCH(("Extremo"),(S71))))</formula>
    </cfRule>
  </conditionalFormatting>
  <conditionalFormatting sqref="S71">
    <cfRule type="containsText" dxfId="933" priority="1300" operator="containsText" text="Alto">
      <formula>NOT(ISERROR(SEARCH(("Alto"),(S71))))</formula>
    </cfRule>
  </conditionalFormatting>
  <conditionalFormatting sqref="S71">
    <cfRule type="containsText" dxfId="932" priority="1301" operator="containsText" text="Moderado">
      <formula>NOT(ISERROR(SEARCH(("Moderado"),(S71))))</formula>
    </cfRule>
  </conditionalFormatting>
  <conditionalFormatting sqref="S71">
    <cfRule type="containsText" dxfId="931" priority="1302" operator="containsText" text="Bajo">
      <formula>NOT(ISERROR(SEARCH(("Bajo"),(S71))))</formula>
    </cfRule>
  </conditionalFormatting>
  <conditionalFormatting sqref="S74">
    <cfRule type="containsText" dxfId="930" priority="1295" operator="containsText" text="Extremo">
      <formula>NOT(ISERROR(SEARCH(("Extremo"),(S74))))</formula>
    </cfRule>
  </conditionalFormatting>
  <conditionalFormatting sqref="S74">
    <cfRule type="containsText" dxfId="929" priority="1296" operator="containsText" text="Alto">
      <formula>NOT(ISERROR(SEARCH(("Alto"),(S74))))</formula>
    </cfRule>
  </conditionalFormatting>
  <conditionalFormatting sqref="S74">
    <cfRule type="containsText" dxfId="928" priority="1297" operator="containsText" text="Moderado">
      <formula>NOT(ISERROR(SEARCH(("Moderado"),(S74))))</formula>
    </cfRule>
  </conditionalFormatting>
  <conditionalFormatting sqref="S74">
    <cfRule type="containsText" dxfId="927" priority="1298" operator="containsText" text="Bajo">
      <formula>NOT(ISERROR(SEARCH(("Bajo"),(S74))))</formula>
    </cfRule>
  </conditionalFormatting>
  <conditionalFormatting sqref="S76">
    <cfRule type="containsText" dxfId="926" priority="1291" operator="containsText" text="Extremo">
      <formula>NOT(ISERROR(SEARCH(("Extremo"),(S76))))</formula>
    </cfRule>
  </conditionalFormatting>
  <conditionalFormatting sqref="S76">
    <cfRule type="containsText" dxfId="925" priority="1292" operator="containsText" text="Alto">
      <formula>NOT(ISERROR(SEARCH(("Alto"),(S76))))</formula>
    </cfRule>
  </conditionalFormatting>
  <conditionalFormatting sqref="S76">
    <cfRule type="containsText" dxfId="924" priority="1293" operator="containsText" text="Moderado">
      <formula>NOT(ISERROR(SEARCH(("Moderado"),(S76))))</formula>
    </cfRule>
  </conditionalFormatting>
  <conditionalFormatting sqref="S76">
    <cfRule type="containsText" dxfId="923" priority="1294" operator="containsText" text="Bajo">
      <formula>NOT(ISERROR(SEARCH(("Bajo"),(S76))))</formula>
    </cfRule>
  </conditionalFormatting>
  <conditionalFormatting sqref="AG82">
    <cfRule type="containsText" dxfId="922" priority="1248" operator="containsText" text="Catastrófico">
      <formula>NOT(ISERROR(SEARCH(("Catastrófico"),(AG82))))</formula>
    </cfRule>
  </conditionalFormatting>
  <conditionalFormatting sqref="AG82">
    <cfRule type="containsText" dxfId="921" priority="1249" operator="containsText" text="Mayor">
      <formula>NOT(ISERROR(SEARCH(("Mayor"),(AG82))))</formula>
    </cfRule>
  </conditionalFormatting>
  <conditionalFormatting sqref="AG82">
    <cfRule type="containsText" dxfId="920" priority="1250" operator="containsText" text="Moderado">
      <formula>NOT(ISERROR(SEARCH(("Moderado"),(AG82))))</formula>
    </cfRule>
  </conditionalFormatting>
  <conditionalFormatting sqref="AG82">
    <cfRule type="containsText" dxfId="919" priority="1251" operator="containsText" text="Menor">
      <formula>NOT(ISERROR(SEARCH(("Menor"),(AG82))))</formula>
    </cfRule>
  </conditionalFormatting>
  <conditionalFormatting sqref="AG82">
    <cfRule type="containsText" dxfId="918" priority="1252" operator="containsText" text="Leve">
      <formula>NOT(ISERROR(SEARCH(("Leve"),(AG82))))</formula>
    </cfRule>
  </conditionalFormatting>
  <conditionalFormatting sqref="AE82">
    <cfRule type="containsText" dxfId="917" priority="1253" operator="containsText" text="Muy Baja">
      <formula>NOT(ISERROR(SEARCH(("Muy Baja"),(AE82))))</formula>
    </cfRule>
  </conditionalFormatting>
  <conditionalFormatting sqref="AE82">
    <cfRule type="containsText" dxfId="916" priority="1254" operator="containsText" text="Baja">
      <formula>NOT(ISERROR(SEARCH(("Baja"),(AE82))))</formula>
    </cfRule>
  </conditionalFormatting>
  <conditionalFormatting sqref="AE82">
    <cfRule type="containsText" dxfId="915" priority="1255" operator="containsText" text="A l t a">
      <formula>NOT(ISERROR(SEARCH(("A l t a"),(AE82))))</formula>
    </cfRule>
  </conditionalFormatting>
  <conditionalFormatting sqref="AE82">
    <cfRule type="containsText" dxfId="914" priority="1256" operator="containsText" text="Muy Alta">
      <formula>NOT(ISERROR(SEARCH(("Muy Alta"),(AE82))))</formula>
    </cfRule>
  </conditionalFormatting>
  <conditionalFormatting sqref="AE82">
    <cfRule type="cellIs" dxfId="913" priority="1257" operator="equal">
      <formula>"Media"</formula>
    </cfRule>
  </conditionalFormatting>
  <conditionalFormatting sqref="AG83">
    <cfRule type="containsText" dxfId="912" priority="1277" operator="containsText" text="Catastrófico">
      <formula>NOT(ISERROR(SEARCH(("Catastrófico"),(AG83))))</formula>
    </cfRule>
  </conditionalFormatting>
  <conditionalFormatting sqref="AG83">
    <cfRule type="containsText" dxfId="911" priority="1278" operator="containsText" text="Mayor">
      <formula>NOT(ISERROR(SEARCH(("Mayor"),(AG83))))</formula>
    </cfRule>
  </conditionalFormatting>
  <conditionalFormatting sqref="AG83">
    <cfRule type="containsText" dxfId="910" priority="1279" operator="containsText" text="Moderado">
      <formula>NOT(ISERROR(SEARCH(("Moderado"),(AG83))))</formula>
    </cfRule>
  </conditionalFormatting>
  <conditionalFormatting sqref="AG83">
    <cfRule type="containsText" dxfId="909" priority="1280" operator="containsText" text="Menor">
      <formula>NOT(ISERROR(SEARCH(("Menor"),(AG83))))</formula>
    </cfRule>
  </conditionalFormatting>
  <conditionalFormatting sqref="AG83">
    <cfRule type="containsText" dxfId="908" priority="1281" operator="containsText" text="Leve">
      <formula>NOT(ISERROR(SEARCH(("Leve"),(AG83))))</formula>
    </cfRule>
  </conditionalFormatting>
  <conditionalFormatting sqref="AE83">
    <cfRule type="containsText" dxfId="907" priority="1282" operator="containsText" text="Muy Baja">
      <formula>NOT(ISERROR(SEARCH(("Muy Baja"),(AE83))))</formula>
    </cfRule>
  </conditionalFormatting>
  <conditionalFormatting sqref="AE83">
    <cfRule type="containsText" dxfId="906" priority="1283" operator="containsText" text="Baja">
      <formula>NOT(ISERROR(SEARCH(("Baja"),(AE83))))</formula>
    </cfRule>
  </conditionalFormatting>
  <conditionalFormatting sqref="AE83">
    <cfRule type="containsText" dxfId="905" priority="1284" operator="containsText" text="A l t a">
      <formula>NOT(ISERROR(SEARCH(("A l t a"),(AE83))))</formula>
    </cfRule>
  </conditionalFormatting>
  <conditionalFormatting sqref="AE83">
    <cfRule type="containsText" dxfId="904" priority="1285" operator="containsText" text="Muy Alta">
      <formula>NOT(ISERROR(SEARCH(("Muy Alta"),(AE83))))</formula>
    </cfRule>
  </conditionalFormatting>
  <conditionalFormatting sqref="AE83">
    <cfRule type="cellIs" dxfId="903" priority="1286" operator="equal">
      <formula>"Media"</formula>
    </cfRule>
  </conditionalFormatting>
  <conditionalFormatting sqref="M82">
    <cfRule type="containsText" dxfId="902" priority="1224" operator="containsText" text="Muy Baja">
      <formula>NOT(ISERROR(SEARCH("Muy Baja",M82)))</formula>
    </cfRule>
    <cfRule type="containsText" dxfId="901" priority="1225" operator="containsText" text="Baja">
      <formula>NOT(ISERROR(SEARCH("Baja",M82)))</formula>
    </cfRule>
    <cfRule type="containsText" dxfId="900" priority="1226" operator="containsText" text="A l t a">
      <formula>NOT(ISERROR(SEARCH("A l t a",M82)))</formula>
    </cfRule>
    <cfRule type="containsText" dxfId="899" priority="1227" operator="containsText" text="Muy Alta">
      <formula>NOT(ISERROR(SEARCH("Muy Alta",M82)))</formula>
    </cfRule>
    <cfRule type="cellIs" dxfId="898" priority="1228" operator="equal">
      <formula>"Media"</formula>
    </cfRule>
  </conditionalFormatting>
  <conditionalFormatting sqref="P82">
    <cfRule type="containsText" dxfId="897" priority="1219" operator="containsText" text="Catastrófico">
      <formula>NOT(ISERROR(SEARCH("Catastrófico",P82)))</formula>
    </cfRule>
    <cfRule type="containsText" dxfId="896" priority="1220" operator="containsText" text="Mayor">
      <formula>NOT(ISERROR(SEARCH("Mayor",P82)))</formula>
    </cfRule>
    <cfRule type="containsText" dxfId="895" priority="1221" operator="containsText" text="Moderado">
      <formula>NOT(ISERROR(SEARCH("Moderado",P82)))</formula>
    </cfRule>
    <cfRule type="containsText" dxfId="894" priority="1222" operator="containsText" text="Menor">
      <formula>NOT(ISERROR(SEARCH("Menor",P82)))</formula>
    </cfRule>
    <cfRule type="containsText" dxfId="893" priority="1223" operator="containsText" text="Leve">
      <formula>NOT(ISERROR(SEARCH("Leve",P82)))</formula>
    </cfRule>
  </conditionalFormatting>
  <conditionalFormatting sqref="S82">
    <cfRule type="containsText" dxfId="892" priority="1215" operator="containsText" text="Extremo">
      <formula>NOT(ISERROR(SEARCH("Extremo",S82)))</formula>
    </cfRule>
    <cfRule type="containsText" dxfId="891" priority="1216" operator="containsText" text="Alto">
      <formula>NOT(ISERROR(SEARCH("Alto",S82)))</formula>
    </cfRule>
    <cfRule type="containsText" dxfId="890" priority="1217" operator="containsText" text="Moderado">
      <formula>NOT(ISERROR(SEARCH("Moderado",S82)))</formula>
    </cfRule>
    <cfRule type="containsText" dxfId="889" priority="1218" operator="containsText" text="Bajo">
      <formula>NOT(ISERROR(SEARCH("Bajo",S82)))</formula>
    </cfRule>
  </conditionalFormatting>
  <conditionalFormatting sqref="N82">
    <cfRule type="containsText" dxfId="888" priority="1210" operator="containsText" text="Muy Baja">
      <formula>NOT(ISERROR(SEARCH("Muy Baja",N82)))</formula>
    </cfRule>
    <cfRule type="containsText" dxfId="887" priority="1211" operator="containsText" text="Baja">
      <formula>NOT(ISERROR(SEARCH("Baja",N82)))</formula>
    </cfRule>
    <cfRule type="containsText" dxfId="886" priority="1212" operator="containsText" text="A l t a">
      <formula>NOT(ISERROR(SEARCH("A l t a",N82)))</formula>
    </cfRule>
    <cfRule type="containsText" dxfId="885" priority="1213" operator="containsText" text="Muy Alta">
      <formula>NOT(ISERROR(SEARCH("Muy Alta",N82)))</formula>
    </cfRule>
    <cfRule type="cellIs" dxfId="884" priority="1214" operator="equal">
      <formula>"Media"</formula>
    </cfRule>
  </conditionalFormatting>
  <conditionalFormatting sqref="M83">
    <cfRule type="containsText" dxfId="883" priority="1205" operator="containsText" text="Muy Baja">
      <formula>NOT(ISERROR(SEARCH("Muy Baja",M83)))</formula>
    </cfRule>
    <cfRule type="containsText" dxfId="882" priority="1206" operator="containsText" text="Baja">
      <formula>NOT(ISERROR(SEARCH("Baja",M83)))</formula>
    </cfRule>
    <cfRule type="containsText" dxfId="881" priority="1207" operator="containsText" text="A l t a">
      <formula>NOT(ISERROR(SEARCH("A l t a",M83)))</formula>
    </cfRule>
    <cfRule type="containsText" dxfId="880" priority="1208" operator="containsText" text="Muy Alta">
      <formula>NOT(ISERROR(SEARCH("Muy Alta",M83)))</formula>
    </cfRule>
    <cfRule type="cellIs" dxfId="879" priority="1209" operator="equal">
      <formula>"Media"</formula>
    </cfRule>
  </conditionalFormatting>
  <conditionalFormatting sqref="P83">
    <cfRule type="containsText" dxfId="878" priority="1200" operator="containsText" text="Catastrófico">
      <formula>NOT(ISERROR(SEARCH("Catastrófico",P83)))</formula>
    </cfRule>
    <cfRule type="containsText" dxfId="877" priority="1201" operator="containsText" text="Mayor">
      <formula>NOT(ISERROR(SEARCH("Mayor",P83)))</formula>
    </cfRule>
    <cfRule type="containsText" dxfId="876" priority="1202" operator="containsText" text="Moderado">
      <formula>NOT(ISERROR(SEARCH("Moderado",P83)))</formula>
    </cfRule>
    <cfRule type="containsText" dxfId="875" priority="1203" operator="containsText" text="Menor">
      <formula>NOT(ISERROR(SEARCH("Menor",P83)))</formula>
    </cfRule>
    <cfRule type="containsText" dxfId="874" priority="1204" operator="containsText" text="Leve">
      <formula>NOT(ISERROR(SEARCH("Leve",P83)))</formula>
    </cfRule>
  </conditionalFormatting>
  <conditionalFormatting sqref="S83">
    <cfRule type="containsText" dxfId="873" priority="1196" operator="containsText" text="Extremo">
      <formula>NOT(ISERROR(SEARCH("Extremo",S83)))</formula>
    </cfRule>
    <cfRule type="containsText" dxfId="872" priority="1197" operator="containsText" text="Alto">
      <formula>NOT(ISERROR(SEARCH("Alto",S83)))</formula>
    </cfRule>
    <cfRule type="containsText" dxfId="871" priority="1198" operator="containsText" text="Moderado">
      <formula>NOT(ISERROR(SEARCH("Moderado",S83)))</formula>
    </cfRule>
    <cfRule type="containsText" dxfId="870" priority="1199" operator="containsText" text="Bajo">
      <formula>NOT(ISERROR(SEARCH("Bajo",S83)))</formula>
    </cfRule>
  </conditionalFormatting>
  <conditionalFormatting sqref="N83">
    <cfRule type="containsText" dxfId="869" priority="1191" operator="containsText" text="Muy Baja">
      <formula>NOT(ISERROR(SEARCH("Muy Baja",N83)))</formula>
    </cfRule>
    <cfRule type="containsText" dxfId="868" priority="1192" operator="containsText" text="Baja">
      <formula>NOT(ISERROR(SEARCH("Baja",N83)))</formula>
    </cfRule>
    <cfRule type="containsText" dxfId="867" priority="1193" operator="containsText" text="A l t a">
      <formula>NOT(ISERROR(SEARCH("A l t a",N83)))</formula>
    </cfRule>
    <cfRule type="containsText" dxfId="866" priority="1194" operator="containsText" text="Muy Alta">
      <formula>NOT(ISERROR(SEARCH("Muy Alta",N83)))</formula>
    </cfRule>
    <cfRule type="cellIs" dxfId="865" priority="1195" operator="equal">
      <formula>"Media"</formula>
    </cfRule>
  </conditionalFormatting>
  <conditionalFormatting sqref="AJ82">
    <cfRule type="containsText" dxfId="864" priority="1187" operator="containsText" text="Extremo">
      <formula>NOT(ISERROR(SEARCH("Extremo",AJ82)))</formula>
    </cfRule>
    <cfRule type="containsText" dxfId="863" priority="1188" operator="containsText" text="Alto">
      <formula>NOT(ISERROR(SEARCH("Alto",AJ82)))</formula>
    </cfRule>
    <cfRule type="containsText" dxfId="862" priority="1189" operator="containsText" text="Moderado">
      <formula>NOT(ISERROR(SEARCH("Moderado",AJ82)))</formula>
    </cfRule>
    <cfRule type="containsText" dxfId="861" priority="1190" operator="containsText" text="Bajo">
      <formula>NOT(ISERROR(SEARCH("Bajo",AJ82)))</formula>
    </cfRule>
  </conditionalFormatting>
  <conditionalFormatting sqref="AJ83">
    <cfRule type="containsText" dxfId="860" priority="1183" operator="containsText" text="Extremo">
      <formula>NOT(ISERROR(SEARCH("Extremo",AJ83)))</formula>
    </cfRule>
    <cfRule type="containsText" dxfId="859" priority="1184" operator="containsText" text="Alto">
      <formula>NOT(ISERROR(SEARCH("Alto",AJ83)))</formula>
    </cfRule>
    <cfRule type="containsText" dxfId="858" priority="1185" operator="containsText" text="Moderado">
      <formula>NOT(ISERROR(SEARCH("Moderado",AJ83)))</formula>
    </cfRule>
    <cfRule type="containsText" dxfId="857" priority="1186" operator="containsText" text="Bajo">
      <formula>NOT(ISERROR(SEARCH("Bajo",AJ83)))</formula>
    </cfRule>
  </conditionalFormatting>
  <conditionalFormatting sqref="S84">
    <cfRule type="containsText" dxfId="856" priority="1136" operator="containsText" text="Extremo">
      <formula>NOT(ISERROR(SEARCH("Extremo",S84)))</formula>
    </cfRule>
    <cfRule type="containsText" dxfId="855" priority="1137" operator="containsText" text="Alto">
      <formula>NOT(ISERROR(SEARCH("Alto",S84)))</formula>
    </cfRule>
    <cfRule type="containsText" dxfId="854" priority="1138" operator="containsText" text="Moderado">
      <formula>NOT(ISERROR(SEARCH("Moderado",S84)))</formula>
    </cfRule>
    <cfRule type="containsText" dxfId="853" priority="1139" operator="containsText" text="Bajo">
      <formula>NOT(ISERROR(SEARCH("Bajo",S84)))</formula>
    </cfRule>
  </conditionalFormatting>
  <conditionalFormatting sqref="AE84">
    <cfRule type="containsText" dxfId="852" priority="1131" operator="containsText" text="Muy Baja">
      <formula>NOT(ISERROR(SEARCH("Muy Baja",AE84)))</formula>
    </cfRule>
    <cfRule type="containsText" dxfId="851" priority="1132" operator="containsText" text="Baja">
      <formula>NOT(ISERROR(SEARCH("Baja",AE84)))</formula>
    </cfRule>
    <cfRule type="containsText" dxfId="850" priority="1133" operator="containsText" text="A l t a">
      <formula>NOT(ISERROR(SEARCH("A l t a",AE84)))</formula>
    </cfRule>
    <cfRule type="containsText" dxfId="849" priority="1134" operator="containsText" text="Muy Alta">
      <formula>NOT(ISERROR(SEARCH("Muy Alta",AE84)))</formula>
    </cfRule>
    <cfRule type="cellIs" dxfId="848" priority="1135" operator="equal">
      <formula>"Media"</formula>
    </cfRule>
  </conditionalFormatting>
  <conditionalFormatting sqref="AG84">
    <cfRule type="containsText" dxfId="847" priority="1126" operator="containsText" text="Catastrófico">
      <formula>NOT(ISERROR(SEARCH("Catastrófico",AG84)))</formula>
    </cfRule>
    <cfRule type="containsText" dxfId="846" priority="1127" operator="containsText" text="Mayor">
      <formula>NOT(ISERROR(SEARCH("Mayor",AG84)))</formula>
    </cfRule>
    <cfRule type="containsText" dxfId="845" priority="1128" operator="containsText" text="Moderado">
      <formula>NOT(ISERROR(SEARCH("Moderado",AG84)))</formula>
    </cfRule>
    <cfRule type="containsText" dxfId="844" priority="1129" operator="containsText" text="Menor">
      <formula>NOT(ISERROR(SEARCH("Menor",AG84)))</formula>
    </cfRule>
    <cfRule type="containsText" dxfId="843" priority="1130" operator="containsText" text="Leve">
      <formula>NOT(ISERROR(SEARCH("Leve",AG84)))</formula>
    </cfRule>
  </conditionalFormatting>
  <conditionalFormatting sqref="AJ84">
    <cfRule type="containsText" dxfId="842" priority="1122" operator="containsText" text="Extremo">
      <formula>NOT(ISERROR(SEARCH("Extremo",AJ84)))</formula>
    </cfRule>
    <cfRule type="containsText" dxfId="841" priority="1123" operator="containsText" text="Alto">
      <formula>NOT(ISERROR(SEARCH("Alto",AJ84)))</formula>
    </cfRule>
    <cfRule type="containsText" dxfId="840" priority="1124" operator="containsText" text="Moderado">
      <formula>NOT(ISERROR(SEARCH("Moderado",AJ84)))</formula>
    </cfRule>
    <cfRule type="containsText" dxfId="839" priority="1125" operator="containsText" text="Bajo">
      <formula>NOT(ISERROR(SEARCH("Bajo",AJ84)))</formula>
    </cfRule>
  </conditionalFormatting>
  <conditionalFormatting sqref="M84">
    <cfRule type="containsText" dxfId="838" priority="1150" operator="containsText" text="Muy Baja">
      <formula>NOT(ISERROR(SEARCH("Muy Baja",M84)))</formula>
    </cfRule>
    <cfRule type="containsText" dxfId="837" priority="1151" operator="containsText" text="Baja">
      <formula>NOT(ISERROR(SEARCH("Baja",M84)))</formula>
    </cfRule>
    <cfRule type="containsText" dxfId="836" priority="1152" operator="containsText" text="A l t a">
      <formula>NOT(ISERROR(SEARCH("A l t a",M84)))</formula>
    </cfRule>
    <cfRule type="containsText" dxfId="835" priority="1153" operator="containsText" text="Muy Alta">
      <formula>NOT(ISERROR(SEARCH("Muy Alta",M84)))</formula>
    </cfRule>
    <cfRule type="cellIs" dxfId="834" priority="1154" operator="equal">
      <formula>"Media"</formula>
    </cfRule>
  </conditionalFormatting>
  <conditionalFormatting sqref="P84">
    <cfRule type="containsText" dxfId="833" priority="1145" operator="containsText" text="Catastrófico">
      <formula>NOT(ISERROR(SEARCH("Catastrófico",P84)))</formula>
    </cfRule>
    <cfRule type="containsText" dxfId="832" priority="1146" operator="containsText" text="Mayor">
      <formula>NOT(ISERROR(SEARCH("Mayor",P84)))</formula>
    </cfRule>
    <cfRule type="containsText" dxfId="831" priority="1147" operator="containsText" text="Moderado">
      <formula>NOT(ISERROR(SEARCH("Moderado",P84)))</formula>
    </cfRule>
    <cfRule type="containsText" dxfId="830" priority="1148" operator="containsText" text="Menor">
      <formula>NOT(ISERROR(SEARCH("Menor",P84)))</formula>
    </cfRule>
    <cfRule type="containsText" dxfId="829" priority="1149" operator="containsText" text="Leve">
      <formula>NOT(ISERROR(SEARCH("Leve",P84)))</formula>
    </cfRule>
  </conditionalFormatting>
  <conditionalFormatting sqref="N84">
    <cfRule type="containsText" dxfId="828" priority="1140" operator="containsText" text="Muy Baja">
      <formula>NOT(ISERROR(SEARCH("Muy Baja",N84)))</formula>
    </cfRule>
    <cfRule type="containsText" dxfId="827" priority="1141" operator="containsText" text="Baja">
      <formula>NOT(ISERROR(SEARCH("Baja",N84)))</formula>
    </cfRule>
    <cfRule type="containsText" dxfId="826" priority="1142" operator="containsText" text="A l t a">
      <formula>NOT(ISERROR(SEARCH("A l t a",N84)))</formula>
    </cfRule>
    <cfRule type="containsText" dxfId="825" priority="1143" operator="containsText" text="Muy Alta">
      <formula>NOT(ISERROR(SEARCH("Muy Alta",N84)))</formula>
    </cfRule>
    <cfRule type="cellIs" dxfId="824" priority="1144" operator="equal">
      <formula>"Media"</formula>
    </cfRule>
  </conditionalFormatting>
  <conditionalFormatting sqref="M86">
    <cfRule type="containsText" dxfId="823" priority="1117" operator="containsText" text="Muy Baja">
      <formula>NOT(ISERROR(SEARCH("Muy Baja",M86)))</formula>
    </cfRule>
    <cfRule type="containsText" dxfId="822" priority="1118" operator="containsText" text="Baja">
      <formula>NOT(ISERROR(SEARCH("Baja",M86)))</formula>
    </cfRule>
    <cfRule type="containsText" dxfId="821" priority="1119" operator="containsText" text="A l t a">
      <formula>NOT(ISERROR(SEARCH("A l t a",M86)))</formula>
    </cfRule>
    <cfRule type="containsText" dxfId="820" priority="1120" operator="containsText" text="Muy Alta">
      <formula>NOT(ISERROR(SEARCH("Muy Alta",M86)))</formula>
    </cfRule>
    <cfRule type="cellIs" dxfId="819" priority="1121" operator="equal">
      <formula>"Media"</formula>
    </cfRule>
  </conditionalFormatting>
  <conditionalFormatting sqref="P86">
    <cfRule type="containsText" dxfId="818" priority="1112" operator="containsText" text="Catastrófico">
      <formula>NOT(ISERROR(SEARCH("Catastrófico",P86)))</formula>
    </cfRule>
    <cfRule type="containsText" dxfId="817" priority="1113" operator="containsText" text="Mayor">
      <formula>NOT(ISERROR(SEARCH("Mayor",P86)))</formula>
    </cfRule>
    <cfRule type="containsText" dxfId="816" priority="1114" operator="containsText" text="Moderado">
      <formula>NOT(ISERROR(SEARCH("Moderado",P86)))</formula>
    </cfRule>
    <cfRule type="containsText" dxfId="815" priority="1115" operator="containsText" text="Menor">
      <formula>NOT(ISERROR(SEARCH("Menor",P86)))</formula>
    </cfRule>
    <cfRule type="containsText" dxfId="814" priority="1116" operator="containsText" text="Leve">
      <formula>NOT(ISERROR(SEARCH("Leve",P86)))</formula>
    </cfRule>
  </conditionalFormatting>
  <conditionalFormatting sqref="N86">
    <cfRule type="containsText" dxfId="813" priority="1107" operator="containsText" text="Muy Baja">
      <formula>NOT(ISERROR(SEARCH("Muy Baja",N86)))</formula>
    </cfRule>
    <cfRule type="containsText" dxfId="812" priority="1108" operator="containsText" text="Baja">
      <formula>NOT(ISERROR(SEARCH("Baja",N86)))</formula>
    </cfRule>
    <cfRule type="containsText" dxfId="811" priority="1109" operator="containsText" text="A l t a">
      <formula>NOT(ISERROR(SEARCH("A l t a",N86)))</formula>
    </cfRule>
    <cfRule type="containsText" dxfId="810" priority="1110" operator="containsText" text="Muy Alta">
      <formula>NOT(ISERROR(SEARCH("Muy Alta",N86)))</formula>
    </cfRule>
    <cfRule type="cellIs" dxfId="809" priority="1111" operator="equal">
      <formula>"Media"</formula>
    </cfRule>
  </conditionalFormatting>
  <conditionalFormatting sqref="S86">
    <cfRule type="containsText" dxfId="808" priority="1103" operator="containsText" text="Extremo">
      <formula>NOT(ISERROR(SEARCH("Extremo",S86)))</formula>
    </cfRule>
    <cfRule type="containsText" dxfId="807" priority="1104" operator="containsText" text="Alto">
      <formula>NOT(ISERROR(SEARCH("Alto",S86)))</formula>
    </cfRule>
    <cfRule type="containsText" dxfId="806" priority="1105" operator="containsText" text="Moderado">
      <formula>NOT(ISERROR(SEARCH("Moderado",S86)))</formula>
    </cfRule>
    <cfRule type="containsText" dxfId="805" priority="1106" operator="containsText" text="Bajo">
      <formula>NOT(ISERROR(SEARCH("Bajo",S86)))</formula>
    </cfRule>
  </conditionalFormatting>
  <conditionalFormatting sqref="AG86">
    <cfRule type="containsText" dxfId="804" priority="1098" operator="containsText" text="Catastrófico">
      <formula>NOT(ISERROR(SEARCH("Catastrófico",AG86)))</formula>
    </cfRule>
    <cfRule type="containsText" dxfId="803" priority="1099" operator="containsText" text="Mayor">
      <formula>NOT(ISERROR(SEARCH("Mayor",AG86)))</formula>
    </cfRule>
    <cfRule type="containsText" dxfId="802" priority="1100" operator="containsText" text="Moderado">
      <formula>NOT(ISERROR(SEARCH("Moderado",AG86)))</formula>
    </cfRule>
    <cfRule type="containsText" dxfId="801" priority="1101" operator="containsText" text="Menor">
      <formula>NOT(ISERROR(SEARCH("Menor",AG86)))</formula>
    </cfRule>
    <cfRule type="containsText" dxfId="800" priority="1102" operator="containsText" text="Leve">
      <formula>NOT(ISERROR(SEARCH("Leve",AG86)))</formula>
    </cfRule>
  </conditionalFormatting>
  <conditionalFormatting sqref="AJ86">
    <cfRule type="containsText" dxfId="799" priority="1094" operator="containsText" text="Extremo">
      <formula>NOT(ISERROR(SEARCH("Extremo",AJ86)))</formula>
    </cfRule>
    <cfRule type="containsText" dxfId="798" priority="1095" operator="containsText" text="Alto">
      <formula>NOT(ISERROR(SEARCH("Alto",AJ86)))</formula>
    </cfRule>
    <cfRule type="containsText" dxfId="797" priority="1096" operator="containsText" text="Moderado">
      <formula>NOT(ISERROR(SEARCH("Moderado",AJ86)))</formula>
    </cfRule>
    <cfRule type="containsText" dxfId="796" priority="1097" operator="containsText" text="Bajo">
      <formula>NOT(ISERROR(SEARCH("Bajo",AJ86)))</formula>
    </cfRule>
  </conditionalFormatting>
  <conditionalFormatting sqref="M87">
    <cfRule type="containsText" dxfId="795" priority="1089" operator="containsText" text="Muy Baja">
      <formula>NOT(ISERROR(SEARCH("Muy Baja",M87)))</formula>
    </cfRule>
    <cfRule type="containsText" dxfId="794" priority="1090" operator="containsText" text="Baja">
      <formula>NOT(ISERROR(SEARCH("Baja",M87)))</formula>
    </cfRule>
    <cfRule type="containsText" dxfId="793" priority="1091" operator="containsText" text="A l t a">
      <formula>NOT(ISERROR(SEARCH("A l t a",M87)))</formula>
    </cfRule>
    <cfRule type="containsText" dxfId="792" priority="1092" operator="containsText" text="Muy Alta">
      <formula>NOT(ISERROR(SEARCH("Muy Alta",M87)))</formula>
    </cfRule>
    <cfRule type="cellIs" dxfId="791" priority="1093" operator="equal">
      <formula>"Media"</formula>
    </cfRule>
  </conditionalFormatting>
  <conditionalFormatting sqref="P87">
    <cfRule type="containsText" dxfId="790" priority="1084" operator="containsText" text="Catastrófico">
      <formula>NOT(ISERROR(SEARCH("Catastrófico",P87)))</formula>
    </cfRule>
    <cfRule type="containsText" dxfId="789" priority="1085" operator="containsText" text="Mayor">
      <formula>NOT(ISERROR(SEARCH("Mayor",P87)))</formula>
    </cfRule>
    <cfRule type="containsText" dxfId="788" priority="1086" operator="containsText" text="Moderado">
      <formula>NOT(ISERROR(SEARCH("Moderado",P87)))</formula>
    </cfRule>
    <cfRule type="containsText" dxfId="787" priority="1087" operator="containsText" text="Menor">
      <formula>NOT(ISERROR(SEARCH("Menor",P87)))</formula>
    </cfRule>
    <cfRule type="containsText" dxfId="786" priority="1088" operator="containsText" text="Leve">
      <formula>NOT(ISERROR(SEARCH("Leve",P87)))</formula>
    </cfRule>
  </conditionalFormatting>
  <conditionalFormatting sqref="N87">
    <cfRule type="containsText" dxfId="785" priority="1079" operator="containsText" text="Muy Baja">
      <formula>NOT(ISERROR(SEARCH("Muy Baja",N87)))</formula>
    </cfRule>
    <cfRule type="containsText" dxfId="784" priority="1080" operator="containsText" text="Baja">
      <formula>NOT(ISERROR(SEARCH("Baja",N87)))</formula>
    </cfRule>
    <cfRule type="containsText" dxfId="783" priority="1081" operator="containsText" text="A l t a">
      <formula>NOT(ISERROR(SEARCH("A l t a",N87)))</formula>
    </cfRule>
    <cfRule type="containsText" dxfId="782" priority="1082" operator="containsText" text="Muy Alta">
      <formula>NOT(ISERROR(SEARCH("Muy Alta",N87)))</formula>
    </cfRule>
    <cfRule type="cellIs" dxfId="781" priority="1083" operator="equal">
      <formula>"Media"</formula>
    </cfRule>
  </conditionalFormatting>
  <conditionalFormatting sqref="S87">
    <cfRule type="containsText" dxfId="780" priority="1075" operator="containsText" text="Extremo">
      <formula>NOT(ISERROR(SEARCH("Extremo",S87)))</formula>
    </cfRule>
    <cfRule type="containsText" dxfId="779" priority="1076" operator="containsText" text="Alto">
      <formula>NOT(ISERROR(SEARCH("Alto",S87)))</formula>
    </cfRule>
    <cfRule type="containsText" dxfId="778" priority="1077" operator="containsText" text="Moderado">
      <formula>NOT(ISERROR(SEARCH("Moderado",S87)))</formula>
    </cfRule>
    <cfRule type="containsText" dxfId="777" priority="1078" operator="containsText" text="Bajo">
      <formula>NOT(ISERROR(SEARCH("Bajo",S87)))</formula>
    </cfRule>
  </conditionalFormatting>
  <conditionalFormatting sqref="AE87">
    <cfRule type="containsText" dxfId="776" priority="1070" operator="containsText" text="Muy Baja">
      <formula>NOT(ISERROR(SEARCH("Muy Baja",AE87)))</formula>
    </cfRule>
    <cfRule type="containsText" dxfId="775" priority="1071" operator="containsText" text="Baja">
      <formula>NOT(ISERROR(SEARCH("Baja",AE87)))</formula>
    </cfRule>
    <cfRule type="containsText" dxfId="774" priority="1072" operator="containsText" text="A l t a">
      <formula>NOT(ISERROR(SEARCH("A l t a",AE87)))</formula>
    </cfRule>
    <cfRule type="containsText" dxfId="773" priority="1073" operator="containsText" text="Muy Alta">
      <formula>NOT(ISERROR(SEARCH("Muy Alta",AE87)))</formula>
    </cfRule>
    <cfRule type="cellIs" dxfId="772" priority="1074" operator="equal">
      <formula>"Media"</formula>
    </cfRule>
  </conditionalFormatting>
  <conditionalFormatting sqref="AG87">
    <cfRule type="containsText" dxfId="771" priority="1065" operator="containsText" text="Catastrófico">
      <formula>NOT(ISERROR(SEARCH("Catastrófico",AG87)))</formula>
    </cfRule>
    <cfRule type="containsText" dxfId="770" priority="1066" operator="containsText" text="Mayor">
      <formula>NOT(ISERROR(SEARCH("Mayor",AG87)))</formula>
    </cfRule>
    <cfRule type="containsText" dxfId="769" priority="1067" operator="containsText" text="Moderado">
      <formula>NOT(ISERROR(SEARCH("Moderado",AG87)))</formula>
    </cfRule>
    <cfRule type="containsText" dxfId="768" priority="1068" operator="containsText" text="Menor">
      <formula>NOT(ISERROR(SEARCH("Menor",AG87)))</formula>
    </cfRule>
    <cfRule type="containsText" dxfId="767" priority="1069" operator="containsText" text="Leve">
      <formula>NOT(ISERROR(SEARCH("Leve",AG87)))</formula>
    </cfRule>
  </conditionalFormatting>
  <conditionalFormatting sqref="AJ87">
    <cfRule type="containsText" dxfId="766" priority="1061" operator="containsText" text="Extremo">
      <formula>NOT(ISERROR(SEARCH("Extremo",AJ87)))</formula>
    </cfRule>
    <cfRule type="containsText" dxfId="765" priority="1062" operator="containsText" text="Alto">
      <formula>NOT(ISERROR(SEARCH("Alto",AJ87)))</formula>
    </cfRule>
    <cfRule type="containsText" dxfId="764" priority="1063" operator="containsText" text="Moderado">
      <formula>NOT(ISERROR(SEARCH("Moderado",AJ87)))</formula>
    </cfRule>
    <cfRule type="containsText" dxfId="763" priority="1064" operator="containsText" text="Bajo">
      <formula>NOT(ISERROR(SEARCH("Bajo",AJ87)))</formula>
    </cfRule>
  </conditionalFormatting>
  <conditionalFormatting sqref="M89">
    <cfRule type="containsText" dxfId="762" priority="1056" operator="containsText" text="Muy Baja">
      <formula>NOT(ISERROR(SEARCH("Muy Baja",M89)))</formula>
    </cfRule>
    <cfRule type="containsText" dxfId="761" priority="1057" operator="containsText" text="Baja">
      <formula>NOT(ISERROR(SEARCH("Baja",M89)))</formula>
    </cfRule>
    <cfRule type="containsText" dxfId="760" priority="1058" operator="containsText" text="A l t a">
      <formula>NOT(ISERROR(SEARCH("A l t a",M89)))</formula>
    </cfRule>
    <cfRule type="containsText" dxfId="759" priority="1059" operator="containsText" text="Muy Alta">
      <formula>NOT(ISERROR(SEARCH("Muy Alta",M89)))</formula>
    </cfRule>
    <cfRule type="cellIs" dxfId="758" priority="1060" operator="equal">
      <formula>"Media"</formula>
    </cfRule>
  </conditionalFormatting>
  <conditionalFormatting sqref="P89">
    <cfRule type="containsText" dxfId="757" priority="1051" operator="containsText" text="Catastrófico">
      <formula>NOT(ISERROR(SEARCH("Catastrófico",P89)))</formula>
    </cfRule>
    <cfRule type="containsText" dxfId="756" priority="1052" operator="containsText" text="Mayor">
      <formula>NOT(ISERROR(SEARCH("Mayor",P89)))</formula>
    </cfRule>
    <cfRule type="containsText" dxfId="755" priority="1053" operator="containsText" text="Moderado">
      <formula>NOT(ISERROR(SEARCH("Moderado",P89)))</formula>
    </cfRule>
    <cfRule type="containsText" dxfId="754" priority="1054" operator="containsText" text="Menor">
      <formula>NOT(ISERROR(SEARCH("Menor",P89)))</formula>
    </cfRule>
    <cfRule type="containsText" dxfId="753" priority="1055" operator="containsText" text="Leve">
      <formula>NOT(ISERROR(SEARCH("Leve",P89)))</formula>
    </cfRule>
  </conditionalFormatting>
  <conditionalFormatting sqref="N89">
    <cfRule type="containsText" dxfId="752" priority="1046" operator="containsText" text="Muy Baja">
      <formula>NOT(ISERROR(SEARCH("Muy Baja",N89)))</formula>
    </cfRule>
    <cfRule type="containsText" dxfId="751" priority="1047" operator="containsText" text="Baja">
      <formula>NOT(ISERROR(SEARCH("Baja",N89)))</formula>
    </cfRule>
    <cfRule type="containsText" dxfId="750" priority="1048" operator="containsText" text="A l t a">
      <formula>NOT(ISERROR(SEARCH("A l t a",N89)))</formula>
    </cfRule>
    <cfRule type="containsText" dxfId="749" priority="1049" operator="containsText" text="Muy Alta">
      <formula>NOT(ISERROR(SEARCH("Muy Alta",N89)))</formula>
    </cfRule>
    <cfRule type="cellIs" dxfId="748" priority="1050" operator="equal">
      <formula>"Media"</formula>
    </cfRule>
  </conditionalFormatting>
  <conditionalFormatting sqref="S89">
    <cfRule type="containsText" dxfId="747" priority="1042" operator="containsText" text="Extremo">
      <formula>NOT(ISERROR(SEARCH("Extremo",S89)))</formula>
    </cfRule>
    <cfRule type="containsText" dxfId="746" priority="1043" operator="containsText" text="Alto">
      <formula>NOT(ISERROR(SEARCH("Alto",S89)))</formula>
    </cfRule>
    <cfRule type="containsText" dxfId="745" priority="1044" operator="containsText" text="Moderado">
      <formula>NOT(ISERROR(SEARCH("Moderado",S89)))</formula>
    </cfRule>
    <cfRule type="containsText" dxfId="744" priority="1045" operator="containsText" text="Bajo">
      <formula>NOT(ISERROR(SEARCH("Bajo",S89)))</formula>
    </cfRule>
  </conditionalFormatting>
  <conditionalFormatting sqref="AE89">
    <cfRule type="containsText" dxfId="743" priority="1037" operator="containsText" text="Muy Baja">
      <formula>NOT(ISERROR(SEARCH("Muy Baja",AE89)))</formula>
    </cfRule>
    <cfRule type="containsText" dxfId="742" priority="1038" operator="containsText" text="Baja">
      <formula>NOT(ISERROR(SEARCH("Baja",AE89)))</formula>
    </cfRule>
    <cfRule type="containsText" dxfId="741" priority="1039" operator="containsText" text="A l t a">
      <formula>NOT(ISERROR(SEARCH("A l t a",AE89)))</formula>
    </cfRule>
    <cfRule type="containsText" dxfId="740" priority="1040" operator="containsText" text="Muy Alta">
      <formula>NOT(ISERROR(SEARCH("Muy Alta",AE89)))</formula>
    </cfRule>
    <cfRule type="cellIs" dxfId="739" priority="1041" operator="equal">
      <formula>"Media"</formula>
    </cfRule>
  </conditionalFormatting>
  <conditionalFormatting sqref="AG89">
    <cfRule type="containsText" dxfId="738" priority="1032" operator="containsText" text="Catastrófico">
      <formula>NOT(ISERROR(SEARCH("Catastrófico",AG89)))</formula>
    </cfRule>
    <cfRule type="containsText" dxfId="737" priority="1033" operator="containsText" text="Mayor">
      <formula>NOT(ISERROR(SEARCH("Mayor",AG89)))</formula>
    </cfRule>
    <cfRule type="containsText" dxfId="736" priority="1034" operator="containsText" text="Moderado">
      <formula>NOT(ISERROR(SEARCH("Moderado",AG89)))</formula>
    </cfRule>
    <cfRule type="containsText" dxfId="735" priority="1035" operator="containsText" text="Menor">
      <formula>NOT(ISERROR(SEARCH("Menor",AG89)))</formula>
    </cfRule>
    <cfRule type="containsText" dxfId="734" priority="1036" operator="containsText" text="Leve">
      <formula>NOT(ISERROR(SEARCH("Leve",AG89)))</formula>
    </cfRule>
  </conditionalFormatting>
  <conditionalFormatting sqref="AJ89">
    <cfRule type="containsText" dxfId="733" priority="1028" operator="containsText" text="Extremo">
      <formula>NOT(ISERROR(SEARCH("Extremo",AJ89)))</formula>
    </cfRule>
    <cfRule type="containsText" dxfId="732" priority="1029" operator="containsText" text="Alto">
      <formula>NOT(ISERROR(SEARCH("Alto",AJ89)))</formula>
    </cfRule>
    <cfRule type="containsText" dxfId="731" priority="1030" operator="containsText" text="Moderado">
      <formula>NOT(ISERROR(SEARCH("Moderado",AJ89)))</formula>
    </cfRule>
    <cfRule type="containsText" dxfId="730" priority="1031" operator="containsText" text="Bajo">
      <formula>NOT(ISERROR(SEARCH("Bajo",AJ89)))</formula>
    </cfRule>
  </conditionalFormatting>
  <conditionalFormatting sqref="AE86">
    <cfRule type="containsText" dxfId="729" priority="1018" operator="containsText" text="Muy Baja">
      <formula>NOT(ISERROR(SEARCH("Muy Baja",AE86)))</formula>
    </cfRule>
    <cfRule type="containsText" dxfId="728" priority="1019" operator="containsText" text="Baja">
      <formula>NOT(ISERROR(SEARCH("Baja",AE86)))</formula>
    </cfRule>
    <cfRule type="containsText" dxfId="727" priority="1020" operator="containsText" text="A l t a">
      <formula>NOT(ISERROR(SEARCH("A l t a",AE86)))</formula>
    </cfRule>
    <cfRule type="containsText" dxfId="726" priority="1021" operator="containsText" text="Muy Alta">
      <formula>NOT(ISERROR(SEARCH("Muy Alta",AE86)))</formula>
    </cfRule>
    <cfRule type="cellIs" dxfId="725" priority="1022" operator="equal">
      <formula>"Media"</formula>
    </cfRule>
  </conditionalFormatting>
  <conditionalFormatting sqref="M90">
    <cfRule type="containsText" dxfId="724" priority="1013" operator="containsText" text="Muy Baja">
      <formula>NOT(ISERROR(SEARCH("Muy Baja",M90)))</formula>
    </cfRule>
    <cfRule type="containsText" dxfId="723" priority="1014" operator="containsText" text="Baja">
      <formula>NOT(ISERROR(SEARCH("Baja",M90)))</formula>
    </cfRule>
    <cfRule type="containsText" dxfId="722" priority="1015" operator="containsText" text="A l t a">
      <formula>NOT(ISERROR(SEARCH("A l t a",M90)))</formula>
    </cfRule>
    <cfRule type="containsText" dxfId="721" priority="1016" operator="containsText" text="Muy Alta">
      <formula>NOT(ISERROR(SEARCH("Muy Alta",M90)))</formula>
    </cfRule>
    <cfRule type="cellIs" dxfId="720" priority="1017" operator="equal">
      <formula>"Media"</formula>
    </cfRule>
  </conditionalFormatting>
  <conditionalFormatting sqref="P90">
    <cfRule type="containsText" dxfId="719" priority="1008" operator="containsText" text="Catastrófico">
      <formula>NOT(ISERROR(SEARCH("Catastrófico",P90)))</formula>
    </cfRule>
    <cfRule type="containsText" dxfId="718" priority="1009" operator="containsText" text="Mayor">
      <formula>NOT(ISERROR(SEARCH("Mayor",P90)))</formula>
    </cfRule>
    <cfRule type="containsText" dxfId="717" priority="1010" operator="containsText" text="Moderado">
      <formula>NOT(ISERROR(SEARCH("Moderado",P90)))</formula>
    </cfRule>
    <cfRule type="containsText" dxfId="716" priority="1011" operator="containsText" text="Menor">
      <formula>NOT(ISERROR(SEARCH("Menor",P90)))</formula>
    </cfRule>
    <cfRule type="containsText" dxfId="715" priority="1012" operator="containsText" text="Leve">
      <formula>NOT(ISERROR(SEARCH("Leve",P90)))</formula>
    </cfRule>
  </conditionalFormatting>
  <conditionalFormatting sqref="N90">
    <cfRule type="containsText" dxfId="714" priority="1003" operator="containsText" text="Muy Baja">
      <formula>NOT(ISERROR(SEARCH("Muy Baja",N90)))</formula>
    </cfRule>
    <cfRule type="containsText" dxfId="713" priority="1004" operator="containsText" text="Baja">
      <formula>NOT(ISERROR(SEARCH("Baja",N90)))</formula>
    </cfRule>
    <cfRule type="containsText" dxfId="712" priority="1005" operator="containsText" text="A l t a">
      <formula>NOT(ISERROR(SEARCH("A l t a",N90)))</formula>
    </cfRule>
    <cfRule type="containsText" dxfId="711" priority="1006" operator="containsText" text="Muy Alta">
      <formula>NOT(ISERROR(SEARCH("Muy Alta",N90)))</formula>
    </cfRule>
    <cfRule type="cellIs" dxfId="710" priority="1007" operator="equal">
      <formula>"Media"</formula>
    </cfRule>
  </conditionalFormatting>
  <conditionalFormatting sqref="S90">
    <cfRule type="containsText" dxfId="709" priority="999" operator="containsText" text="Extremo">
      <formula>NOT(ISERROR(SEARCH("Extremo",S90)))</formula>
    </cfRule>
    <cfRule type="containsText" dxfId="708" priority="1000" operator="containsText" text="Alto">
      <formula>NOT(ISERROR(SEARCH("Alto",S90)))</formula>
    </cfRule>
    <cfRule type="containsText" dxfId="707" priority="1001" operator="containsText" text="Moderado">
      <formula>NOT(ISERROR(SEARCH("Moderado",S90)))</formula>
    </cfRule>
    <cfRule type="containsText" dxfId="706" priority="1002" operator="containsText" text="Bajo">
      <formula>NOT(ISERROR(SEARCH("Bajo",S90)))</formula>
    </cfRule>
  </conditionalFormatting>
  <conditionalFormatting sqref="AE90">
    <cfRule type="containsText" dxfId="705" priority="994" operator="containsText" text="Muy Baja">
      <formula>NOT(ISERROR(SEARCH("Muy Baja",AE90)))</formula>
    </cfRule>
    <cfRule type="containsText" dxfId="704" priority="995" operator="containsText" text="Baja">
      <formula>NOT(ISERROR(SEARCH("Baja",AE90)))</formula>
    </cfRule>
    <cfRule type="containsText" dxfId="703" priority="996" operator="containsText" text="A l t a">
      <formula>NOT(ISERROR(SEARCH("A l t a",AE90)))</formula>
    </cfRule>
    <cfRule type="containsText" dxfId="702" priority="997" operator="containsText" text="Muy Alta">
      <formula>NOT(ISERROR(SEARCH("Muy Alta",AE90)))</formula>
    </cfRule>
    <cfRule type="cellIs" dxfId="701" priority="998" operator="equal">
      <formula>"Media"</formula>
    </cfRule>
  </conditionalFormatting>
  <conditionalFormatting sqref="AG90">
    <cfRule type="containsText" dxfId="700" priority="989" operator="containsText" text="Catastrófico">
      <formula>NOT(ISERROR(SEARCH("Catastrófico",AG90)))</formula>
    </cfRule>
    <cfRule type="containsText" dxfId="699" priority="990" operator="containsText" text="Mayor">
      <formula>NOT(ISERROR(SEARCH("Mayor",AG90)))</formula>
    </cfRule>
    <cfRule type="containsText" dxfId="698" priority="991" operator="containsText" text="Moderado">
      <formula>NOT(ISERROR(SEARCH("Moderado",AG90)))</formula>
    </cfRule>
    <cfRule type="containsText" dxfId="697" priority="992" operator="containsText" text="Menor">
      <formula>NOT(ISERROR(SEARCH("Menor",AG90)))</formula>
    </cfRule>
    <cfRule type="containsText" dxfId="696" priority="993" operator="containsText" text="Leve">
      <formula>NOT(ISERROR(SEARCH("Leve",AG90)))</formula>
    </cfRule>
  </conditionalFormatting>
  <conditionalFormatting sqref="AJ90">
    <cfRule type="containsText" dxfId="695" priority="985" operator="containsText" text="Extremo">
      <formula>NOT(ISERROR(SEARCH("Extremo",AJ90)))</formula>
    </cfRule>
    <cfRule type="containsText" dxfId="694" priority="986" operator="containsText" text="Alto">
      <formula>NOT(ISERROR(SEARCH("Alto",AJ90)))</formula>
    </cfRule>
    <cfRule type="containsText" dxfId="693" priority="987" operator="containsText" text="Moderado">
      <formula>NOT(ISERROR(SEARCH("Moderado",AJ90)))</formula>
    </cfRule>
    <cfRule type="containsText" dxfId="692" priority="988" operator="containsText" text="Bajo">
      <formula>NOT(ISERROR(SEARCH("Bajo",AJ90)))</formula>
    </cfRule>
  </conditionalFormatting>
  <conditionalFormatting sqref="M92">
    <cfRule type="containsText" dxfId="691" priority="947" operator="containsText" text="Muy Baja">
      <formula>NOT(ISERROR(SEARCH("Muy Baja",M92)))</formula>
    </cfRule>
    <cfRule type="containsText" dxfId="690" priority="948" operator="containsText" text="Baja">
      <formula>NOT(ISERROR(SEARCH("Baja",M92)))</formula>
    </cfRule>
    <cfRule type="containsText" dxfId="689" priority="949" operator="containsText" text="A l t a">
      <formula>NOT(ISERROR(SEARCH("A l t a",M92)))</formula>
    </cfRule>
    <cfRule type="containsText" dxfId="688" priority="950" operator="containsText" text="Muy Alta">
      <formula>NOT(ISERROR(SEARCH("Muy Alta",M92)))</formula>
    </cfRule>
    <cfRule type="cellIs" dxfId="687" priority="951" operator="equal">
      <formula>"Media"</formula>
    </cfRule>
  </conditionalFormatting>
  <conditionalFormatting sqref="P92">
    <cfRule type="containsText" dxfId="686" priority="942" operator="containsText" text="Catastrófico">
      <formula>NOT(ISERROR(SEARCH("Catastrófico",P92)))</formula>
    </cfRule>
    <cfRule type="containsText" dxfId="685" priority="943" operator="containsText" text="Mayor">
      <formula>NOT(ISERROR(SEARCH("Mayor",P92)))</formula>
    </cfRule>
    <cfRule type="containsText" dxfId="684" priority="944" operator="containsText" text="Moderado">
      <formula>NOT(ISERROR(SEARCH("Moderado",P92)))</formula>
    </cfRule>
    <cfRule type="containsText" dxfId="683" priority="945" operator="containsText" text="Menor">
      <formula>NOT(ISERROR(SEARCH("Menor",P92)))</formula>
    </cfRule>
    <cfRule type="containsText" dxfId="682" priority="946" operator="containsText" text="Leve">
      <formula>NOT(ISERROR(SEARCH("Leve",P92)))</formula>
    </cfRule>
  </conditionalFormatting>
  <conditionalFormatting sqref="N92">
    <cfRule type="containsText" dxfId="681" priority="937" operator="containsText" text="Muy Baja">
      <formula>NOT(ISERROR(SEARCH("Muy Baja",N92)))</formula>
    </cfRule>
    <cfRule type="containsText" dxfId="680" priority="938" operator="containsText" text="Baja">
      <formula>NOT(ISERROR(SEARCH("Baja",N92)))</formula>
    </cfRule>
    <cfRule type="containsText" dxfId="679" priority="939" operator="containsText" text="A l t a">
      <formula>NOT(ISERROR(SEARCH("A l t a",N92)))</formula>
    </cfRule>
    <cfRule type="containsText" dxfId="678" priority="940" operator="containsText" text="Muy Alta">
      <formula>NOT(ISERROR(SEARCH("Muy Alta",N92)))</formula>
    </cfRule>
    <cfRule type="cellIs" dxfId="677" priority="941" operator="equal">
      <formula>"Media"</formula>
    </cfRule>
  </conditionalFormatting>
  <conditionalFormatting sqref="S92">
    <cfRule type="containsText" dxfId="676" priority="933" operator="containsText" text="Extremo">
      <formula>NOT(ISERROR(SEARCH("Extremo",S92)))</formula>
    </cfRule>
    <cfRule type="containsText" dxfId="675" priority="934" operator="containsText" text="Alto">
      <formula>NOT(ISERROR(SEARCH("Alto",S92)))</formula>
    </cfRule>
    <cfRule type="containsText" dxfId="674" priority="935" operator="containsText" text="Moderado">
      <formula>NOT(ISERROR(SEARCH("Moderado",S92)))</formula>
    </cfRule>
    <cfRule type="containsText" dxfId="673" priority="936" operator="containsText" text="Bajo">
      <formula>NOT(ISERROR(SEARCH("Bajo",S92)))</formula>
    </cfRule>
  </conditionalFormatting>
  <conditionalFormatting sqref="AE92">
    <cfRule type="containsText" dxfId="672" priority="928" operator="containsText" text="Muy Baja">
      <formula>NOT(ISERROR(SEARCH("Muy Baja",AE92)))</formula>
    </cfRule>
    <cfRule type="containsText" dxfId="671" priority="929" operator="containsText" text="Baja">
      <formula>NOT(ISERROR(SEARCH("Baja",AE92)))</formula>
    </cfRule>
    <cfRule type="containsText" dxfId="670" priority="930" operator="containsText" text="A l t a">
      <formula>NOT(ISERROR(SEARCH("A l t a",AE92)))</formula>
    </cfRule>
    <cfRule type="containsText" dxfId="669" priority="931" operator="containsText" text="Muy Alta">
      <formula>NOT(ISERROR(SEARCH("Muy Alta",AE92)))</formula>
    </cfRule>
    <cfRule type="cellIs" dxfId="668" priority="932" operator="equal">
      <formula>"Media"</formula>
    </cfRule>
  </conditionalFormatting>
  <conditionalFormatting sqref="AG92">
    <cfRule type="containsText" dxfId="667" priority="923" operator="containsText" text="Catastrófico">
      <formula>NOT(ISERROR(SEARCH("Catastrófico",AG92)))</formula>
    </cfRule>
    <cfRule type="containsText" dxfId="666" priority="924" operator="containsText" text="Mayor">
      <formula>NOT(ISERROR(SEARCH("Mayor",AG92)))</formula>
    </cfRule>
    <cfRule type="containsText" dxfId="665" priority="925" operator="containsText" text="Moderado">
      <formula>NOT(ISERROR(SEARCH("Moderado",AG92)))</formula>
    </cfRule>
    <cfRule type="containsText" dxfId="664" priority="926" operator="containsText" text="Menor">
      <formula>NOT(ISERROR(SEARCH("Menor",AG92)))</formula>
    </cfRule>
    <cfRule type="containsText" dxfId="663" priority="927" operator="containsText" text="Leve">
      <formula>NOT(ISERROR(SEARCH("Leve",AG92)))</formula>
    </cfRule>
  </conditionalFormatting>
  <conditionalFormatting sqref="AJ92">
    <cfRule type="containsText" dxfId="662" priority="919" operator="containsText" text="Extremo">
      <formula>NOT(ISERROR(SEARCH("Extremo",AJ92)))</formula>
    </cfRule>
    <cfRule type="containsText" dxfId="661" priority="920" operator="containsText" text="Alto">
      <formula>NOT(ISERROR(SEARCH("Alto",AJ92)))</formula>
    </cfRule>
    <cfRule type="containsText" dxfId="660" priority="921" operator="containsText" text="Moderado">
      <formula>NOT(ISERROR(SEARCH("Moderado",AJ92)))</formula>
    </cfRule>
    <cfRule type="containsText" dxfId="659" priority="922" operator="containsText" text="Bajo">
      <formula>NOT(ISERROR(SEARCH("Bajo",AJ92)))</formula>
    </cfRule>
  </conditionalFormatting>
  <conditionalFormatting sqref="M94">
    <cfRule type="containsText" dxfId="658" priority="914" operator="containsText" text="Muy Baja">
      <formula>NOT(ISERROR(SEARCH("Muy Baja",M94)))</formula>
    </cfRule>
    <cfRule type="containsText" dxfId="657" priority="915" operator="containsText" text="Baja">
      <formula>NOT(ISERROR(SEARCH("Baja",M94)))</formula>
    </cfRule>
    <cfRule type="containsText" dxfId="656" priority="916" operator="containsText" text="A l t a">
      <formula>NOT(ISERROR(SEARCH("A l t a",M94)))</formula>
    </cfRule>
    <cfRule type="containsText" dxfId="655" priority="917" operator="containsText" text="Muy Alta">
      <formula>NOT(ISERROR(SEARCH("Muy Alta",M94)))</formula>
    </cfRule>
    <cfRule type="cellIs" dxfId="654" priority="918" operator="equal">
      <formula>"Media"</formula>
    </cfRule>
  </conditionalFormatting>
  <conditionalFormatting sqref="P94">
    <cfRule type="containsText" dxfId="653" priority="909" operator="containsText" text="Catastrófico">
      <formula>NOT(ISERROR(SEARCH("Catastrófico",P94)))</formula>
    </cfRule>
    <cfRule type="containsText" dxfId="652" priority="910" operator="containsText" text="Mayor">
      <formula>NOT(ISERROR(SEARCH("Mayor",P94)))</formula>
    </cfRule>
    <cfRule type="containsText" dxfId="651" priority="911" operator="containsText" text="Moderado">
      <formula>NOT(ISERROR(SEARCH("Moderado",P94)))</formula>
    </cfRule>
    <cfRule type="containsText" dxfId="650" priority="912" operator="containsText" text="Menor">
      <formula>NOT(ISERROR(SEARCH("Menor",P94)))</formula>
    </cfRule>
    <cfRule type="containsText" dxfId="649" priority="913" operator="containsText" text="Leve">
      <formula>NOT(ISERROR(SEARCH("Leve",P94)))</formula>
    </cfRule>
  </conditionalFormatting>
  <conditionalFormatting sqref="N94">
    <cfRule type="containsText" dxfId="648" priority="904" operator="containsText" text="Muy Baja">
      <formula>NOT(ISERROR(SEARCH("Muy Baja",N94)))</formula>
    </cfRule>
    <cfRule type="containsText" dxfId="647" priority="905" operator="containsText" text="Baja">
      <formula>NOT(ISERROR(SEARCH("Baja",N94)))</formula>
    </cfRule>
    <cfRule type="containsText" dxfId="646" priority="906" operator="containsText" text="A l t a">
      <formula>NOT(ISERROR(SEARCH("A l t a",N94)))</formula>
    </cfRule>
    <cfRule type="containsText" dxfId="645" priority="907" operator="containsText" text="Muy Alta">
      <formula>NOT(ISERROR(SEARCH("Muy Alta",N94)))</formula>
    </cfRule>
    <cfRule type="cellIs" dxfId="644" priority="908" operator="equal">
      <formula>"Media"</formula>
    </cfRule>
  </conditionalFormatting>
  <conditionalFormatting sqref="S94">
    <cfRule type="containsText" dxfId="643" priority="900" operator="containsText" text="Extremo">
      <formula>NOT(ISERROR(SEARCH("Extremo",S94)))</formula>
    </cfRule>
    <cfRule type="containsText" dxfId="642" priority="901" operator="containsText" text="Alto">
      <formula>NOT(ISERROR(SEARCH("Alto",S94)))</formula>
    </cfRule>
    <cfRule type="containsText" dxfId="641" priority="902" operator="containsText" text="Moderado">
      <formula>NOT(ISERROR(SEARCH("Moderado",S94)))</formula>
    </cfRule>
    <cfRule type="containsText" dxfId="640" priority="903" operator="containsText" text="Bajo">
      <formula>NOT(ISERROR(SEARCH("Bajo",S94)))</formula>
    </cfRule>
  </conditionalFormatting>
  <conditionalFormatting sqref="AE94">
    <cfRule type="containsText" dxfId="639" priority="895" operator="containsText" text="Muy Baja">
      <formula>NOT(ISERROR(SEARCH("Muy Baja",AE94)))</formula>
    </cfRule>
    <cfRule type="containsText" dxfId="638" priority="896" operator="containsText" text="Baja">
      <formula>NOT(ISERROR(SEARCH("Baja",AE94)))</formula>
    </cfRule>
    <cfRule type="containsText" dxfId="637" priority="897" operator="containsText" text="A l t a">
      <formula>NOT(ISERROR(SEARCH("A l t a",AE94)))</formula>
    </cfRule>
    <cfRule type="containsText" dxfId="636" priority="898" operator="containsText" text="Muy Alta">
      <formula>NOT(ISERROR(SEARCH("Muy Alta",AE94)))</formula>
    </cfRule>
    <cfRule type="cellIs" dxfId="635" priority="899" operator="equal">
      <formula>"Media"</formula>
    </cfRule>
  </conditionalFormatting>
  <conditionalFormatting sqref="AG94">
    <cfRule type="containsText" dxfId="634" priority="890" operator="containsText" text="Catastrófico">
      <formula>NOT(ISERROR(SEARCH("Catastrófico",AG94)))</formula>
    </cfRule>
    <cfRule type="containsText" dxfId="633" priority="891" operator="containsText" text="Mayor">
      <formula>NOT(ISERROR(SEARCH("Mayor",AG94)))</formula>
    </cfRule>
    <cfRule type="containsText" dxfId="632" priority="892" operator="containsText" text="Moderado">
      <formula>NOT(ISERROR(SEARCH("Moderado",AG94)))</formula>
    </cfRule>
    <cfRule type="containsText" dxfId="631" priority="893" operator="containsText" text="Menor">
      <formula>NOT(ISERROR(SEARCH("Menor",AG94)))</formula>
    </cfRule>
    <cfRule type="containsText" dxfId="630" priority="894" operator="containsText" text="Leve">
      <formula>NOT(ISERROR(SEARCH("Leve",AG94)))</formula>
    </cfRule>
  </conditionalFormatting>
  <conditionalFormatting sqref="AJ94">
    <cfRule type="containsText" dxfId="629" priority="886" operator="containsText" text="Extremo">
      <formula>NOT(ISERROR(SEARCH("Extremo",AJ94)))</formula>
    </cfRule>
    <cfRule type="containsText" dxfId="628" priority="887" operator="containsText" text="Alto">
      <formula>NOT(ISERROR(SEARCH("Alto",AJ94)))</formula>
    </cfRule>
    <cfRule type="containsText" dxfId="627" priority="888" operator="containsText" text="Moderado">
      <formula>NOT(ISERROR(SEARCH("Moderado",AJ94)))</formula>
    </cfRule>
    <cfRule type="containsText" dxfId="626" priority="889" operator="containsText" text="Bajo">
      <formula>NOT(ISERROR(SEARCH("Bajo",AJ94)))</formula>
    </cfRule>
  </conditionalFormatting>
  <conditionalFormatting sqref="M95">
    <cfRule type="containsText" dxfId="625" priority="881" operator="containsText" text="Muy Baja">
      <formula>NOT(ISERROR(SEARCH("Muy Baja",M95)))</formula>
    </cfRule>
    <cfRule type="containsText" dxfId="624" priority="882" operator="containsText" text="Baja">
      <formula>NOT(ISERROR(SEARCH("Baja",M95)))</formula>
    </cfRule>
    <cfRule type="containsText" dxfId="623" priority="883" operator="containsText" text="A l t a">
      <formula>NOT(ISERROR(SEARCH("A l t a",M95)))</formula>
    </cfRule>
    <cfRule type="containsText" dxfId="622" priority="884" operator="containsText" text="Muy Alta">
      <formula>NOT(ISERROR(SEARCH("Muy Alta",M95)))</formula>
    </cfRule>
    <cfRule type="cellIs" dxfId="621" priority="885" operator="equal">
      <formula>"Media"</formula>
    </cfRule>
  </conditionalFormatting>
  <conditionalFormatting sqref="P95">
    <cfRule type="containsText" dxfId="620" priority="876" operator="containsText" text="Catastrófico">
      <formula>NOT(ISERROR(SEARCH("Catastrófico",P95)))</formula>
    </cfRule>
    <cfRule type="containsText" dxfId="619" priority="877" operator="containsText" text="Mayor">
      <formula>NOT(ISERROR(SEARCH("Mayor",P95)))</formula>
    </cfRule>
    <cfRule type="containsText" dxfId="618" priority="878" operator="containsText" text="Moderado">
      <formula>NOT(ISERROR(SEARCH("Moderado",P95)))</formula>
    </cfRule>
    <cfRule type="containsText" dxfId="617" priority="879" operator="containsText" text="Menor">
      <formula>NOT(ISERROR(SEARCH("Menor",P95)))</formula>
    </cfRule>
    <cfRule type="containsText" dxfId="616" priority="880" operator="containsText" text="Leve">
      <formula>NOT(ISERROR(SEARCH("Leve",P95)))</formula>
    </cfRule>
  </conditionalFormatting>
  <conditionalFormatting sqref="S95">
    <cfRule type="containsText" dxfId="615" priority="872" operator="containsText" text="Extremo">
      <formula>NOT(ISERROR(SEARCH("Extremo",S95)))</formula>
    </cfRule>
    <cfRule type="containsText" dxfId="614" priority="873" operator="containsText" text="Alto">
      <formula>NOT(ISERROR(SEARCH("Alto",S95)))</formula>
    </cfRule>
    <cfRule type="containsText" dxfId="613" priority="874" operator="containsText" text="Moderado">
      <formula>NOT(ISERROR(SEARCH("Moderado",S95)))</formula>
    </cfRule>
    <cfRule type="containsText" dxfId="612" priority="875" operator="containsText" text="Bajo">
      <formula>NOT(ISERROR(SEARCH("Bajo",S95)))</formula>
    </cfRule>
  </conditionalFormatting>
  <conditionalFormatting sqref="N95">
    <cfRule type="containsText" dxfId="611" priority="867" operator="containsText" text="Muy Baja">
      <formula>NOT(ISERROR(SEARCH("Muy Baja",N95)))</formula>
    </cfRule>
    <cfRule type="containsText" dxfId="610" priority="868" operator="containsText" text="Baja">
      <formula>NOT(ISERROR(SEARCH("Baja",N95)))</formula>
    </cfRule>
    <cfRule type="containsText" dxfId="609" priority="869" operator="containsText" text="A l t a">
      <formula>NOT(ISERROR(SEARCH("A l t a",N95)))</formula>
    </cfRule>
    <cfRule type="containsText" dxfId="608" priority="870" operator="containsText" text="Muy Alta">
      <formula>NOT(ISERROR(SEARCH("Muy Alta",N95)))</formula>
    </cfRule>
    <cfRule type="cellIs" dxfId="607" priority="871" operator="equal">
      <formula>"Media"</formula>
    </cfRule>
  </conditionalFormatting>
  <conditionalFormatting sqref="AE95">
    <cfRule type="containsText" dxfId="606" priority="862" operator="containsText" text="Muy Baja">
      <formula>NOT(ISERROR(SEARCH("Muy Baja",AE95)))</formula>
    </cfRule>
    <cfRule type="containsText" dxfId="605" priority="863" operator="containsText" text="Baja">
      <formula>NOT(ISERROR(SEARCH("Baja",AE95)))</formula>
    </cfRule>
    <cfRule type="containsText" dxfId="604" priority="864" operator="containsText" text="A l t a">
      <formula>NOT(ISERROR(SEARCH("A l t a",AE95)))</formula>
    </cfRule>
    <cfRule type="containsText" dxfId="603" priority="865" operator="containsText" text="Muy Alta">
      <formula>NOT(ISERROR(SEARCH("Muy Alta",AE95)))</formula>
    </cfRule>
    <cfRule type="cellIs" dxfId="602" priority="866" operator="equal">
      <formula>"Media"</formula>
    </cfRule>
  </conditionalFormatting>
  <conditionalFormatting sqref="AG95">
    <cfRule type="containsText" dxfId="601" priority="857" operator="containsText" text="Catastrófico">
      <formula>NOT(ISERROR(SEARCH("Catastrófico",AG95)))</formula>
    </cfRule>
    <cfRule type="containsText" dxfId="600" priority="858" operator="containsText" text="Mayor">
      <formula>NOT(ISERROR(SEARCH("Mayor",AG95)))</formula>
    </cfRule>
    <cfRule type="containsText" dxfId="599" priority="859" operator="containsText" text="Moderado">
      <formula>NOT(ISERROR(SEARCH("Moderado",AG95)))</formula>
    </cfRule>
    <cfRule type="containsText" dxfId="598" priority="860" operator="containsText" text="Menor">
      <formula>NOT(ISERROR(SEARCH("Menor",AG95)))</formula>
    </cfRule>
    <cfRule type="containsText" dxfId="597" priority="861" operator="containsText" text="Leve">
      <formula>NOT(ISERROR(SEARCH("Leve",AG95)))</formula>
    </cfRule>
  </conditionalFormatting>
  <conditionalFormatting sqref="AJ95">
    <cfRule type="containsText" dxfId="596" priority="853" operator="containsText" text="Extremo">
      <formula>NOT(ISERROR(SEARCH("Extremo",AJ95)))</formula>
    </cfRule>
    <cfRule type="containsText" dxfId="595" priority="854" operator="containsText" text="Alto">
      <formula>NOT(ISERROR(SEARCH("Alto",AJ95)))</formula>
    </cfRule>
    <cfRule type="containsText" dxfId="594" priority="855" operator="containsText" text="Moderado">
      <formula>NOT(ISERROR(SEARCH("Moderado",AJ95)))</formula>
    </cfRule>
    <cfRule type="containsText" dxfId="593" priority="856" operator="containsText" text="Bajo">
      <formula>NOT(ISERROR(SEARCH("Bajo",AJ95)))</formula>
    </cfRule>
  </conditionalFormatting>
  <conditionalFormatting sqref="M97">
    <cfRule type="containsText" dxfId="592" priority="848" operator="containsText" text="Muy Baja">
      <formula>NOT(ISERROR(SEARCH("Muy Baja",M97)))</formula>
    </cfRule>
    <cfRule type="containsText" dxfId="591" priority="849" operator="containsText" text="Baja">
      <formula>NOT(ISERROR(SEARCH("Baja",M97)))</formula>
    </cfRule>
    <cfRule type="containsText" dxfId="590" priority="850" operator="containsText" text="A l t a">
      <formula>NOT(ISERROR(SEARCH("A l t a",M97)))</formula>
    </cfRule>
    <cfRule type="containsText" dxfId="589" priority="851" operator="containsText" text="Muy Alta">
      <formula>NOT(ISERROR(SEARCH("Muy Alta",M97)))</formula>
    </cfRule>
    <cfRule type="cellIs" dxfId="588" priority="852" operator="equal">
      <formula>"Media"</formula>
    </cfRule>
  </conditionalFormatting>
  <conditionalFormatting sqref="P97">
    <cfRule type="containsText" dxfId="587" priority="843" operator="containsText" text="Catastrófico">
      <formula>NOT(ISERROR(SEARCH("Catastrófico",P97)))</formula>
    </cfRule>
    <cfRule type="containsText" dxfId="586" priority="844" operator="containsText" text="Mayor">
      <formula>NOT(ISERROR(SEARCH("Mayor",P97)))</formula>
    </cfRule>
    <cfRule type="containsText" dxfId="585" priority="845" operator="containsText" text="Moderado">
      <formula>NOT(ISERROR(SEARCH("Moderado",P97)))</formula>
    </cfRule>
    <cfRule type="containsText" dxfId="584" priority="846" operator="containsText" text="Menor">
      <formula>NOT(ISERROR(SEARCH("Menor",P97)))</formula>
    </cfRule>
    <cfRule type="containsText" dxfId="583" priority="847" operator="containsText" text="Leve">
      <formula>NOT(ISERROR(SEARCH("Leve",P97)))</formula>
    </cfRule>
  </conditionalFormatting>
  <conditionalFormatting sqref="N97">
    <cfRule type="containsText" dxfId="582" priority="838" operator="containsText" text="Muy Baja">
      <formula>NOT(ISERROR(SEARCH("Muy Baja",N97)))</formula>
    </cfRule>
    <cfRule type="containsText" dxfId="581" priority="839" operator="containsText" text="Baja">
      <formula>NOT(ISERROR(SEARCH("Baja",N97)))</formula>
    </cfRule>
    <cfRule type="containsText" dxfId="580" priority="840" operator="containsText" text="A l t a">
      <formula>NOT(ISERROR(SEARCH("A l t a",N97)))</formula>
    </cfRule>
    <cfRule type="containsText" dxfId="579" priority="841" operator="containsText" text="Muy Alta">
      <formula>NOT(ISERROR(SEARCH("Muy Alta",N97)))</formula>
    </cfRule>
    <cfRule type="cellIs" dxfId="578" priority="842" operator="equal">
      <formula>"Media"</formula>
    </cfRule>
  </conditionalFormatting>
  <conditionalFormatting sqref="S97">
    <cfRule type="containsText" dxfId="577" priority="834" operator="containsText" text="Extremo">
      <formula>NOT(ISERROR(SEARCH("Extremo",S97)))</formula>
    </cfRule>
    <cfRule type="containsText" dxfId="576" priority="835" operator="containsText" text="Alto">
      <formula>NOT(ISERROR(SEARCH("Alto",S97)))</formula>
    </cfRule>
    <cfRule type="containsText" dxfId="575" priority="836" operator="containsText" text="Moderado">
      <formula>NOT(ISERROR(SEARCH("Moderado",S97)))</formula>
    </cfRule>
    <cfRule type="containsText" dxfId="574" priority="837" operator="containsText" text="Bajo">
      <formula>NOT(ISERROR(SEARCH("Bajo",S97)))</formula>
    </cfRule>
  </conditionalFormatting>
  <conditionalFormatting sqref="AE97">
    <cfRule type="containsText" dxfId="573" priority="829" operator="containsText" text="Muy Baja">
      <formula>NOT(ISERROR(SEARCH("Muy Baja",AE97)))</formula>
    </cfRule>
    <cfRule type="containsText" dxfId="572" priority="830" operator="containsText" text="Baja">
      <formula>NOT(ISERROR(SEARCH("Baja",AE97)))</formula>
    </cfRule>
    <cfRule type="containsText" dxfId="571" priority="831" operator="containsText" text="A l t a">
      <formula>NOT(ISERROR(SEARCH("A l t a",AE97)))</formula>
    </cfRule>
    <cfRule type="containsText" dxfId="570" priority="832" operator="containsText" text="Muy Alta">
      <formula>NOT(ISERROR(SEARCH("Muy Alta",AE97)))</formula>
    </cfRule>
    <cfRule type="cellIs" dxfId="569" priority="833" operator="equal">
      <formula>"Media"</formula>
    </cfRule>
  </conditionalFormatting>
  <conditionalFormatting sqref="AG97">
    <cfRule type="containsText" dxfId="568" priority="824" operator="containsText" text="Catastrófico">
      <formula>NOT(ISERROR(SEARCH("Catastrófico",AG97)))</formula>
    </cfRule>
    <cfRule type="containsText" dxfId="567" priority="825" operator="containsText" text="Mayor">
      <formula>NOT(ISERROR(SEARCH("Mayor",AG97)))</formula>
    </cfRule>
    <cfRule type="containsText" dxfId="566" priority="826" operator="containsText" text="Moderado">
      <formula>NOT(ISERROR(SEARCH("Moderado",AG97)))</formula>
    </cfRule>
    <cfRule type="containsText" dxfId="565" priority="827" operator="containsText" text="Menor">
      <formula>NOT(ISERROR(SEARCH("Menor",AG97)))</formula>
    </cfRule>
    <cfRule type="containsText" dxfId="564" priority="828" operator="containsText" text="Leve">
      <formula>NOT(ISERROR(SEARCH("Leve",AG97)))</formula>
    </cfRule>
  </conditionalFormatting>
  <conditionalFormatting sqref="AJ97">
    <cfRule type="containsText" dxfId="563" priority="820" operator="containsText" text="Extremo">
      <formula>NOT(ISERROR(SEARCH("Extremo",AJ97)))</formula>
    </cfRule>
    <cfRule type="containsText" dxfId="562" priority="821" operator="containsText" text="Alto">
      <formula>NOT(ISERROR(SEARCH("Alto",AJ97)))</formula>
    </cfRule>
    <cfRule type="containsText" dxfId="561" priority="822" operator="containsText" text="Moderado">
      <formula>NOT(ISERROR(SEARCH("Moderado",AJ97)))</formula>
    </cfRule>
    <cfRule type="containsText" dxfId="560" priority="823" operator="containsText" text="Bajo">
      <formula>NOT(ISERROR(SEARCH("Bajo",AJ97)))</formula>
    </cfRule>
  </conditionalFormatting>
  <conditionalFormatting sqref="M99">
    <cfRule type="containsText" dxfId="559" priority="815" operator="containsText" text="Muy Baja">
      <formula>NOT(ISERROR(SEARCH("Muy Baja",M99)))</formula>
    </cfRule>
    <cfRule type="containsText" dxfId="558" priority="816" operator="containsText" text="Baja">
      <formula>NOT(ISERROR(SEARCH("Baja",M99)))</formula>
    </cfRule>
    <cfRule type="containsText" dxfId="557" priority="817" operator="containsText" text="A l t a">
      <formula>NOT(ISERROR(SEARCH("A l t a",M99)))</formula>
    </cfRule>
    <cfRule type="containsText" dxfId="556" priority="818" operator="containsText" text="Muy Alta">
      <formula>NOT(ISERROR(SEARCH("Muy Alta",M99)))</formula>
    </cfRule>
    <cfRule type="cellIs" dxfId="555" priority="819" operator="equal">
      <formula>"Media"</formula>
    </cfRule>
  </conditionalFormatting>
  <conditionalFormatting sqref="N99">
    <cfRule type="containsText" dxfId="554" priority="810" operator="containsText" text="Muy Baja">
      <formula>NOT(ISERROR(SEARCH("Muy Baja",N99)))</formula>
    </cfRule>
    <cfRule type="containsText" dxfId="553" priority="811" operator="containsText" text="Baja">
      <formula>NOT(ISERROR(SEARCH("Baja",N99)))</formula>
    </cfRule>
    <cfRule type="containsText" dxfId="552" priority="812" operator="containsText" text="A l t a">
      <formula>NOT(ISERROR(SEARCH("A l t a",N99)))</formula>
    </cfRule>
    <cfRule type="containsText" dxfId="551" priority="813" operator="containsText" text="Muy Alta">
      <formula>NOT(ISERROR(SEARCH("Muy Alta",N99)))</formula>
    </cfRule>
    <cfRule type="cellIs" dxfId="550" priority="814" operator="equal">
      <formula>"Media"</formula>
    </cfRule>
  </conditionalFormatting>
  <conditionalFormatting sqref="AE99">
    <cfRule type="containsText" dxfId="549" priority="805" operator="containsText" text="Muy Baja">
      <formula>NOT(ISERROR(SEARCH("Muy Baja",AE99)))</formula>
    </cfRule>
    <cfRule type="containsText" dxfId="548" priority="806" operator="containsText" text="Baja">
      <formula>NOT(ISERROR(SEARCH("Baja",AE99)))</formula>
    </cfRule>
    <cfRule type="containsText" dxfId="547" priority="807" operator="containsText" text="A l t a">
      <formula>NOT(ISERROR(SEARCH("A l t a",AE99)))</formula>
    </cfRule>
    <cfRule type="containsText" dxfId="546" priority="808" operator="containsText" text="Muy Alta">
      <formula>NOT(ISERROR(SEARCH("Muy Alta",AE99)))</formula>
    </cfRule>
    <cfRule type="cellIs" dxfId="545" priority="809" operator="equal">
      <formula>"Media"</formula>
    </cfRule>
  </conditionalFormatting>
  <conditionalFormatting sqref="AG99">
    <cfRule type="containsText" dxfId="544" priority="800" operator="containsText" text="Catastrófico">
      <formula>NOT(ISERROR(SEARCH("Catastrófico",AG99)))</formula>
    </cfRule>
    <cfRule type="containsText" dxfId="543" priority="801" operator="containsText" text="Mayor">
      <formula>NOT(ISERROR(SEARCH("Mayor",AG99)))</formula>
    </cfRule>
    <cfRule type="containsText" dxfId="542" priority="802" operator="containsText" text="Moderado">
      <formula>NOT(ISERROR(SEARCH("Moderado",AG99)))</formula>
    </cfRule>
    <cfRule type="containsText" dxfId="541" priority="803" operator="containsText" text="Menor">
      <formula>NOT(ISERROR(SEARCH("Menor",AG99)))</formula>
    </cfRule>
    <cfRule type="containsText" dxfId="540" priority="804" operator="containsText" text="Leve">
      <formula>NOT(ISERROR(SEARCH("Leve",AG99)))</formula>
    </cfRule>
  </conditionalFormatting>
  <conditionalFormatting sqref="AJ99">
    <cfRule type="containsText" dxfId="539" priority="796" operator="containsText" text="Extremo">
      <formula>NOT(ISERROR(SEARCH("Extremo",AJ99)))</formula>
    </cfRule>
    <cfRule type="containsText" dxfId="538" priority="797" operator="containsText" text="Alto">
      <formula>NOT(ISERROR(SEARCH("Alto",AJ99)))</formula>
    </cfRule>
    <cfRule type="containsText" dxfId="537" priority="798" operator="containsText" text="Moderado">
      <formula>NOT(ISERROR(SEARCH("Moderado",AJ99)))</formula>
    </cfRule>
    <cfRule type="containsText" dxfId="536" priority="799" operator="containsText" text="Bajo">
      <formula>NOT(ISERROR(SEARCH("Bajo",AJ99)))</formula>
    </cfRule>
  </conditionalFormatting>
  <conditionalFormatting sqref="M101">
    <cfRule type="containsText" dxfId="535" priority="791" operator="containsText" text="Muy Baja">
      <formula>NOT(ISERROR(SEARCH("Muy Baja",M101)))</formula>
    </cfRule>
    <cfRule type="containsText" dxfId="534" priority="792" operator="containsText" text="Baja">
      <formula>NOT(ISERROR(SEARCH("Baja",M101)))</formula>
    </cfRule>
    <cfRule type="containsText" dxfId="533" priority="793" operator="containsText" text="A l t a">
      <formula>NOT(ISERROR(SEARCH("A l t a",M101)))</formula>
    </cfRule>
    <cfRule type="containsText" dxfId="532" priority="794" operator="containsText" text="Muy Alta">
      <formula>NOT(ISERROR(SEARCH("Muy Alta",M101)))</formula>
    </cfRule>
    <cfRule type="cellIs" dxfId="531" priority="795" operator="equal">
      <formula>"Media"</formula>
    </cfRule>
  </conditionalFormatting>
  <conditionalFormatting sqref="P101">
    <cfRule type="containsText" dxfId="530" priority="786" operator="containsText" text="Catastrófico">
      <formula>NOT(ISERROR(SEARCH("Catastrófico",P101)))</formula>
    </cfRule>
    <cfRule type="containsText" dxfId="529" priority="787" operator="containsText" text="Mayor">
      <formula>NOT(ISERROR(SEARCH("Mayor",P101)))</formula>
    </cfRule>
    <cfRule type="containsText" dxfId="528" priority="788" operator="containsText" text="Moderado">
      <formula>NOT(ISERROR(SEARCH("Moderado",P101)))</formula>
    </cfRule>
    <cfRule type="containsText" dxfId="527" priority="789" operator="containsText" text="Menor">
      <formula>NOT(ISERROR(SEARCH("Menor",P101)))</formula>
    </cfRule>
    <cfRule type="containsText" dxfId="526" priority="790" operator="containsText" text="Leve">
      <formula>NOT(ISERROR(SEARCH("Leve",P101)))</formula>
    </cfRule>
  </conditionalFormatting>
  <conditionalFormatting sqref="N101">
    <cfRule type="containsText" dxfId="525" priority="781" operator="containsText" text="Muy Baja">
      <formula>NOT(ISERROR(SEARCH("Muy Baja",N101)))</formula>
    </cfRule>
    <cfRule type="containsText" dxfId="524" priority="782" operator="containsText" text="Baja">
      <formula>NOT(ISERROR(SEARCH("Baja",N101)))</formula>
    </cfRule>
    <cfRule type="containsText" dxfId="523" priority="783" operator="containsText" text="A l t a">
      <formula>NOT(ISERROR(SEARCH("A l t a",N101)))</formula>
    </cfRule>
    <cfRule type="containsText" dxfId="522" priority="784" operator="containsText" text="Muy Alta">
      <formula>NOT(ISERROR(SEARCH("Muy Alta",N101)))</formula>
    </cfRule>
    <cfRule type="cellIs" dxfId="521" priority="785" operator="equal">
      <formula>"Media"</formula>
    </cfRule>
  </conditionalFormatting>
  <conditionalFormatting sqref="S101">
    <cfRule type="containsText" dxfId="520" priority="777" operator="containsText" text="Extremo">
      <formula>NOT(ISERROR(SEARCH("Extremo",S101)))</formula>
    </cfRule>
    <cfRule type="containsText" dxfId="519" priority="778" operator="containsText" text="Alto">
      <formula>NOT(ISERROR(SEARCH("Alto",S101)))</formula>
    </cfRule>
    <cfRule type="containsText" dxfId="518" priority="779" operator="containsText" text="Moderado">
      <formula>NOT(ISERROR(SEARCH("Moderado",S101)))</formula>
    </cfRule>
    <cfRule type="containsText" dxfId="517" priority="780" operator="containsText" text="Bajo">
      <formula>NOT(ISERROR(SEARCH("Bajo",S101)))</formula>
    </cfRule>
  </conditionalFormatting>
  <conditionalFormatting sqref="AE101">
    <cfRule type="containsText" dxfId="516" priority="772" operator="containsText" text="Muy Baja">
      <formula>NOT(ISERROR(SEARCH("Muy Baja",AE101)))</formula>
    </cfRule>
    <cfRule type="containsText" dxfId="515" priority="773" operator="containsText" text="Baja">
      <formula>NOT(ISERROR(SEARCH("Baja",AE101)))</formula>
    </cfRule>
    <cfRule type="containsText" dxfId="514" priority="774" operator="containsText" text="A l t a">
      <formula>NOT(ISERROR(SEARCH("A l t a",AE101)))</formula>
    </cfRule>
    <cfRule type="containsText" dxfId="513" priority="775" operator="containsText" text="Muy Alta">
      <formula>NOT(ISERROR(SEARCH("Muy Alta",AE101)))</formula>
    </cfRule>
    <cfRule type="cellIs" dxfId="512" priority="776" operator="equal">
      <formula>"Media"</formula>
    </cfRule>
  </conditionalFormatting>
  <conditionalFormatting sqref="AG101">
    <cfRule type="containsText" dxfId="511" priority="767" operator="containsText" text="Catastrófico">
      <formula>NOT(ISERROR(SEARCH("Catastrófico",AG101)))</formula>
    </cfRule>
    <cfRule type="containsText" dxfId="510" priority="768" operator="containsText" text="Mayor">
      <formula>NOT(ISERROR(SEARCH("Mayor",AG101)))</formula>
    </cfRule>
    <cfRule type="containsText" dxfId="509" priority="769" operator="containsText" text="Moderado">
      <formula>NOT(ISERROR(SEARCH("Moderado",AG101)))</formula>
    </cfRule>
    <cfRule type="containsText" dxfId="508" priority="770" operator="containsText" text="Menor">
      <formula>NOT(ISERROR(SEARCH("Menor",AG101)))</formula>
    </cfRule>
    <cfRule type="containsText" dxfId="507" priority="771" operator="containsText" text="Leve">
      <formula>NOT(ISERROR(SEARCH("Leve",AG101)))</formula>
    </cfRule>
  </conditionalFormatting>
  <conditionalFormatting sqref="AJ101">
    <cfRule type="containsText" dxfId="506" priority="763" operator="containsText" text="Extremo">
      <formula>NOT(ISERROR(SEARCH("Extremo",AJ101)))</formula>
    </cfRule>
    <cfRule type="containsText" dxfId="505" priority="764" operator="containsText" text="Alto">
      <formula>NOT(ISERROR(SEARCH("Alto",AJ101)))</formula>
    </cfRule>
    <cfRule type="containsText" dxfId="504" priority="765" operator="containsText" text="Moderado">
      <formula>NOT(ISERROR(SEARCH("Moderado",AJ101)))</formula>
    </cfRule>
    <cfRule type="containsText" dxfId="503" priority="766" operator="containsText" text="Bajo">
      <formula>NOT(ISERROR(SEARCH("Bajo",AJ101)))</formula>
    </cfRule>
  </conditionalFormatting>
  <conditionalFormatting sqref="S99">
    <cfRule type="containsText" dxfId="502" priority="746" operator="containsText" text="Extremo">
      <formula>NOT(ISERROR(SEARCH("Extremo",S99)))</formula>
    </cfRule>
    <cfRule type="containsText" dxfId="501" priority="747" operator="containsText" text="Alto">
      <formula>NOT(ISERROR(SEARCH("Alto",S99)))</formula>
    </cfRule>
    <cfRule type="containsText" dxfId="500" priority="748" operator="containsText" text="Moderado">
      <formula>NOT(ISERROR(SEARCH("Moderado",S99)))</formula>
    </cfRule>
    <cfRule type="containsText" dxfId="499" priority="749" operator="containsText" text="Bajo">
      <formula>NOT(ISERROR(SEARCH("Bajo",S99)))</formula>
    </cfRule>
  </conditionalFormatting>
  <conditionalFormatting sqref="P99">
    <cfRule type="containsText" dxfId="498" priority="741" operator="containsText" text="Catastrófico">
      <formula>NOT(ISERROR(SEARCH("Catastrófico",P99)))</formula>
    </cfRule>
    <cfRule type="containsText" dxfId="497" priority="742" operator="containsText" text="Mayor">
      <formula>NOT(ISERROR(SEARCH("Mayor",P99)))</formula>
    </cfRule>
    <cfRule type="containsText" dxfId="496" priority="743" operator="containsText" text="Moderado">
      <formula>NOT(ISERROR(SEARCH("Moderado",P99)))</formula>
    </cfRule>
    <cfRule type="containsText" dxfId="495" priority="744" operator="containsText" text="Menor">
      <formula>NOT(ISERROR(SEARCH("Menor",P99)))</formula>
    </cfRule>
    <cfRule type="containsText" dxfId="494" priority="745" operator="containsText" text="Leve">
      <formula>NOT(ISERROR(SEARCH("Leve",P99)))</formula>
    </cfRule>
  </conditionalFormatting>
  <conditionalFormatting sqref="M103">
    <cfRule type="containsText" dxfId="493" priority="736" operator="containsText" text="Muy Baja">
      <formula>NOT(ISERROR(SEARCH("Muy Baja",M103)))</formula>
    </cfRule>
    <cfRule type="containsText" dxfId="492" priority="737" operator="containsText" text="Baja">
      <formula>NOT(ISERROR(SEARCH("Baja",M103)))</formula>
    </cfRule>
    <cfRule type="containsText" dxfId="491" priority="738" operator="containsText" text="A l t a">
      <formula>NOT(ISERROR(SEARCH("A l t a",M103)))</formula>
    </cfRule>
    <cfRule type="containsText" dxfId="490" priority="739" operator="containsText" text="Muy Alta">
      <formula>NOT(ISERROR(SEARCH("Muy Alta",M103)))</formula>
    </cfRule>
    <cfRule type="cellIs" dxfId="489" priority="740" operator="equal">
      <formula>"Media"</formula>
    </cfRule>
  </conditionalFormatting>
  <conditionalFormatting sqref="P103">
    <cfRule type="containsText" dxfId="488" priority="731" operator="containsText" text="Catastrófico">
      <formula>NOT(ISERROR(SEARCH("Catastrófico",P103)))</formula>
    </cfRule>
    <cfRule type="containsText" dxfId="487" priority="732" operator="containsText" text="Mayor">
      <formula>NOT(ISERROR(SEARCH("Mayor",P103)))</formula>
    </cfRule>
    <cfRule type="containsText" dxfId="486" priority="733" operator="containsText" text="Moderado">
      <formula>NOT(ISERROR(SEARCH("Moderado",P103)))</formula>
    </cfRule>
    <cfRule type="containsText" dxfId="485" priority="734" operator="containsText" text="Menor">
      <formula>NOT(ISERROR(SEARCH("Menor",P103)))</formula>
    </cfRule>
    <cfRule type="containsText" dxfId="484" priority="735" operator="containsText" text="Leve">
      <formula>NOT(ISERROR(SEARCH("Leve",P103)))</formula>
    </cfRule>
  </conditionalFormatting>
  <conditionalFormatting sqref="S103">
    <cfRule type="containsText" dxfId="483" priority="727" operator="containsText" text="Extremo">
      <formula>NOT(ISERROR(SEARCH("Extremo",S103)))</formula>
    </cfRule>
    <cfRule type="containsText" dxfId="482" priority="728" operator="containsText" text="Alto">
      <formula>NOT(ISERROR(SEARCH("Alto",S103)))</formula>
    </cfRule>
    <cfRule type="containsText" dxfId="481" priority="729" operator="containsText" text="Moderado">
      <formula>NOT(ISERROR(SEARCH("Moderado",S103)))</formula>
    </cfRule>
    <cfRule type="containsText" dxfId="480" priority="730" operator="containsText" text="Bajo">
      <formula>NOT(ISERROR(SEARCH("Bajo",S103)))</formula>
    </cfRule>
  </conditionalFormatting>
  <conditionalFormatting sqref="N103">
    <cfRule type="containsText" dxfId="479" priority="722" operator="containsText" text="Muy Baja">
      <formula>NOT(ISERROR(SEARCH("Muy Baja",N103)))</formula>
    </cfRule>
    <cfRule type="containsText" dxfId="478" priority="723" operator="containsText" text="Baja">
      <formula>NOT(ISERROR(SEARCH("Baja",N103)))</formula>
    </cfRule>
    <cfRule type="containsText" dxfId="477" priority="724" operator="containsText" text="A l t a">
      <formula>NOT(ISERROR(SEARCH("A l t a",N103)))</formula>
    </cfRule>
    <cfRule type="containsText" dxfId="476" priority="725" operator="containsText" text="Muy Alta">
      <formula>NOT(ISERROR(SEARCH("Muy Alta",N103)))</formula>
    </cfRule>
    <cfRule type="cellIs" dxfId="475" priority="726" operator="equal">
      <formula>"Media"</formula>
    </cfRule>
  </conditionalFormatting>
  <conditionalFormatting sqref="AE103">
    <cfRule type="containsText" dxfId="474" priority="717" operator="containsText" text="Muy Baja">
      <formula>NOT(ISERROR(SEARCH("Muy Baja",AE103)))</formula>
    </cfRule>
    <cfRule type="containsText" dxfId="473" priority="718" operator="containsText" text="Baja">
      <formula>NOT(ISERROR(SEARCH("Baja",AE103)))</formula>
    </cfRule>
    <cfRule type="containsText" dxfId="472" priority="719" operator="containsText" text="A l t a">
      <formula>NOT(ISERROR(SEARCH("A l t a",AE103)))</formula>
    </cfRule>
    <cfRule type="containsText" dxfId="471" priority="720" operator="containsText" text="Muy Alta">
      <formula>NOT(ISERROR(SEARCH("Muy Alta",AE103)))</formula>
    </cfRule>
    <cfRule type="cellIs" dxfId="470" priority="721" operator="equal">
      <formula>"Media"</formula>
    </cfRule>
  </conditionalFormatting>
  <conditionalFormatting sqref="AG103">
    <cfRule type="containsText" dxfId="469" priority="712" operator="containsText" text="Catastrófico">
      <formula>NOT(ISERROR(SEARCH("Catastrófico",AG103)))</formula>
    </cfRule>
    <cfRule type="containsText" dxfId="468" priority="713" operator="containsText" text="Mayor">
      <formula>NOT(ISERROR(SEARCH("Mayor",AG103)))</formula>
    </cfRule>
    <cfRule type="containsText" dxfId="467" priority="714" operator="containsText" text="Moderado">
      <formula>NOT(ISERROR(SEARCH("Moderado",AG103)))</formula>
    </cfRule>
    <cfRule type="containsText" dxfId="466" priority="715" operator="containsText" text="Menor">
      <formula>NOT(ISERROR(SEARCH("Menor",AG103)))</formula>
    </cfRule>
    <cfRule type="containsText" dxfId="465" priority="716" operator="containsText" text="Leve">
      <formula>NOT(ISERROR(SEARCH("Leve",AG103)))</formula>
    </cfRule>
  </conditionalFormatting>
  <conditionalFormatting sqref="AJ103">
    <cfRule type="containsText" dxfId="464" priority="708" operator="containsText" text="Extremo">
      <formula>NOT(ISERROR(SEARCH("Extremo",AJ103)))</formula>
    </cfRule>
    <cfRule type="containsText" dxfId="463" priority="709" operator="containsText" text="Alto">
      <formula>NOT(ISERROR(SEARCH("Alto",AJ103)))</formula>
    </cfRule>
    <cfRule type="containsText" dxfId="462" priority="710" operator="containsText" text="Moderado">
      <formula>NOT(ISERROR(SEARCH("Moderado",AJ103)))</formula>
    </cfRule>
    <cfRule type="containsText" dxfId="461" priority="711" operator="containsText" text="Bajo">
      <formula>NOT(ISERROR(SEARCH("Bajo",AJ103)))</formula>
    </cfRule>
  </conditionalFormatting>
  <conditionalFormatting sqref="M105">
    <cfRule type="containsText" dxfId="460" priority="703" operator="containsText" text="Muy Baja">
      <formula>NOT(ISERROR(SEARCH("Muy Baja",M105)))</formula>
    </cfRule>
    <cfRule type="containsText" dxfId="459" priority="704" operator="containsText" text="Baja">
      <formula>NOT(ISERROR(SEARCH("Baja",M105)))</formula>
    </cfRule>
    <cfRule type="containsText" dxfId="458" priority="705" operator="containsText" text="A l t a">
      <formula>NOT(ISERROR(SEARCH("A l t a",M105)))</formula>
    </cfRule>
    <cfRule type="containsText" dxfId="457" priority="706" operator="containsText" text="Muy Alta">
      <formula>NOT(ISERROR(SEARCH("Muy Alta",M105)))</formula>
    </cfRule>
    <cfRule type="cellIs" dxfId="456" priority="707" operator="equal">
      <formula>"Media"</formula>
    </cfRule>
  </conditionalFormatting>
  <conditionalFormatting sqref="P105">
    <cfRule type="containsText" dxfId="455" priority="698" operator="containsText" text="Catastrófico">
      <formula>NOT(ISERROR(SEARCH("Catastrófico",P105)))</formula>
    </cfRule>
    <cfRule type="containsText" dxfId="454" priority="699" operator="containsText" text="Mayor">
      <formula>NOT(ISERROR(SEARCH("Mayor",P105)))</formula>
    </cfRule>
    <cfRule type="containsText" dxfId="453" priority="700" operator="containsText" text="Moderado">
      <formula>NOT(ISERROR(SEARCH("Moderado",P105)))</formula>
    </cfRule>
    <cfRule type="containsText" dxfId="452" priority="701" operator="containsText" text="Menor">
      <formula>NOT(ISERROR(SEARCH("Menor",P105)))</formula>
    </cfRule>
    <cfRule type="containsText" dxfId="451" priority="702" operator="containsText" text="Leve">
      <formula>NOT(ISERROR(SEARCH("Leve",P105)))</formula>
    </cfRule>
  </conditionalFormatting>
  <conditionalFormatting sqref="N105">
    <cfRule type="containsText" dxfId="450" priority="693" operator="containsText" text="Muy Baja">
      <formula>NOT(ISERROR(SEARCH("Muy Baja",N105)))</formula>
    </cfRule>
    <cfRule type="containsText" dxfId="449" priority="694" operator="containsText" text="Baja">
      <formula>NOT(ISERROR(SEARCH("Baja",N105)))</formula>
    </cfRule>
    <cfRule type="containsText" dxfId="448" priority="695" operator="containsText" text="A l t a">
      <formula>NOT(ISERROR(SEARCH("A l t a",N105)))</formula>
    </cfRule>
    <cfRule type="containsText" dxfId="447" priority="696" operator="containsText" text="Muy Alta">
      <formula>NOT(ISERROR(SEARCH("Muy Alta",N105)))</formula>
    </cfRule>
    <cfRule type="cellIs" dxfId="446" priority="697" operator="equal">
      <formula>"Media"</formula>
    </cfRule>
  </conditionalFormatting>
  <conditionalFormatting sqref="S105">
    <cfRule type="containsText" dxfId="445" priority="689" operator="containsText" text="Extremo">
      <formula>NOT(ISERROR(SEARCH("Extremo",S105)))</formula>
    </cfRule>
    <cfRule type="containsText" dxfId="444" priority="690" operator="containsText" text="Alto">
      <formula>NOT(ISERROR(SEARCH("Alto",S105)))</formula>
    </cfRule>
    <cfRule type="containsText" dxfId="443" priority="691" operator="containsText" text="Moderado">
      <formula>NOT(ISERROR(SEARCH("Moderado",S105)))</formula>
    </cfRule>
    <cfRule type="containsText" dxfId="442" priority="692" operator="containsText" text="Bajo">
      <formula>NOT(ISERROR(SEARCH("Bajo",S105)))</formula>
    </cfRule>
  </conditionalFormatting>
  <conditionalFormatting sqref="AE105">
    <cfRule type="containsText" dxfId="441" priority="684" operator="containsText" text="Muy Baja">
      <formula>NOT(ISERROR(SEARCH("Muy Baja",AE105)))</formula>
    </cfRule>
    <cfRule type="containsText" dxfId="440" priority="685" operator="containsText" text="Baja">
      <formula>NOT(ISERROR(SEARCH("Baja",AE105)))</formula>
    </cfRule>
    <cfRule type="containsText" dxfId="439" priority="686" operator="containsText" text="A l t a">
      <formula>NOT(ISERROR(SEARCH("A l t a",AE105)))</formula>
    </cfRule>
    <cfRule type="containsText" dxfId="438" priority="687" operator="containsText" text="Muy Alta">
      <formula>NOT(ISERROR(SEARCH("Muy Alta",AE105)))</formula>
    </cfRule>
    <cfRule type="cellIs" dxfId="437" priority="688" operator="equal">
      <formula>"Media"</formula>
    </cfRule>
  </conditionalFormatting>
  <conditionalFormatting sqref="AG105">
    <cfRule type="containsText" dxfId="436" priority="679" operator="containsText" text="Catastrófico">
      <formula>NOT(ISERROR(SEARCH("Catastrófico",AG105)))</formula>
    </cfRule>
    <cfRule type="containsText" dxfId="435" priority="680" operator="containsText" text="Mayor">
      <formula>NOT(ISERROR(SEARCH("Mayor",AG105)))</formula>
    </cfRule>
    <cfRule type="containsText" dxfId="434" priority="681" operator="containsText" text="Moderado">
      <formula>NOT(ISERROR(SEARCH("Moderado",AG105)))</formula>
    </cfRule>
    <cfRule type="containsText" dxfId="433" priority="682" operator="containsText" text="Menor">
      <formula>NOT(ISERROR(SEARCH("Menor",AG105)))</formula>
    </cfRule>
    <cfRule type="containsText" dxfId="432" priority="683" operator="containsText" text="Leve">
      <formula>NOT(ISERROR(SEARCH("Leve",AG105)))</formula>
    </cfRule>
  </conditionalFormatting>
  <conditionalFormatting sqref="AJ105">
    <cfRule type="containsText" dxfId="431" priority="675" operator="containsText" text="Extremo">
      <formula>NOT(ISERROR(SEARCH("Extremo",AJ105)))</formula>
    </cfRule>
    <cfRule type="containsText" dxfId="430" priority="676" operator="containsText" text="Alto">
      <formula>NOT(ISERROR(SEARCH("Alto",AJ105)))</formula>
    </cfRule>
    <cfRule type="containsText" dxfId="429" priority="677" operator="containsText" text="Moderado">
      <formula>NOT(ISERROR(SEARCH("Moderado",AJ105)))</formula>
    </cfRule>
    <cfRule type="containsText" dxfId="428" priority="678" operator="containsText" text="Bajo">
      <formula>NOT(ISERROR(SEARCH("Bajo",AJ105)))</formula>
    </cfRule>
  </conditionalFormatting>
  <conditionalFormatting sqref="T103">
    <cfRule type="containsText" dxfId="427" priority="671" operator="containsText" text="Extremo">
      <formula>NOT(ISERROR(SEARCH("Extremo",T103)))</formula>
    </cfRule>
    <cfRule type="containsText" dxfId="426" priority="672" operator="containsText" text="Alto">
      <formula>NOT(ISERROR(SEARCH("Alto",T103)))</formula>
    </cfRule>
    <cfRule type="containsText" dxfId="425" priority="673" operator="containsText" text="Moderado">
      <formula>NOT(ISERROR(SEARCH("Moderado",T103)))</formula>
    </cfRule>
    <cfRule type="containsText" dxfId="424" priority="674" operator="containsText" text="Bajo">
      <formula>NOT(ISERROR(SEARCH("Bajo",T103)))</formula>
    </cfRule>
  </conditionalFormatting>
  <conditionalFormatting sqref="T104">
    <cfRule type="containsText" dxfId="423" priority="667" operator="containsText" text="Extremo">
      <formula>NOT(ISERROR(SEARCH("Extremo",T104)))</formula>
    </cfRule>
    <cfRule type="containsText" dxfId="422" priority="668" operator="containsText" text="Alto">
      <formula>NOT(ISERROR(SEARCH("Alto",T104)))</formula>
    </cfRule>
    <cfRule type="containsText" dxfId="421" priority="669" operator="containsText" text="Moderado">
      <formula>NOT(ISERROR(SEARCH("Moderado",T104)))</formula>
    </cfRule>
    <cfRule type="containsText" dxfId="420" priority="670" operator="containsText" text="Bajo">
      <formula>NOT(ISERROR(SEARCH("Bajo",T104)))</formula>
    </cfRule>
  </conditionalFormatting>
  <conditionalFormatting sqref="M107">
    <cfRule type="containsText" dxfId="419" priority="634" operator="containsText" text="Muy Baja">
      <formula>NOT(ISERROR(SEARCH(("Muy Baja"),(M107))))</formula>
    </cfRule>
  </conditionalFormatting>
  <conditionalFormatting sqref="M107">
    <cfRule type="containsText" dxfId="418" priority="635" operator="containsText" text="Baja">
      <formula>NOT(ISERROR(SEARCH(("Baja"),(M107))))</formula>
    </cfRule>
  </conditionalFormatting>
  <conditionalFormatting sqref="M107">
    <cfRule type="containsText" dxfId="417" priority="636" operator="containsText" text="A l t a">
      <formula>NOT(ISERROR(SEARCH(("A l t a"),(M107))))</formula>
    </cfRule>
  </conditionalFormatting>
  <conditionalFormatting sqref="M107">
    <cfRule type="containsText" dxfId="416" priority="637" operator="containsText" text="Muy Alta">
      <formula>NOT(ISERROR(SEARCH(("Muy Alta"),(M107))))</formula>
    </cfRule>
  </conditionalFormatting>
  <conditionalFormatting sqref="M107">
    <cfRule type="cellIs" dxfId="415" priority="638" operator="equal">
      <formula>"Media"</formula>
    </cfRule>
  </conditionalFormatting>
  <conditionalFormatting sqref="P107">
    <cfRule type="containsText" dxfId="414" priority="639" operator="containsText" text="Catastrófico">
      <formula>NOT(ISERROR(SEARCH(("Catastrófico"),(P107))))</formula>
    </cfRule>
  </conditionalFormatting>
  <conditionalFormatting sqref="P107">
    <cfRule type="containsText" dxfId="413" priority="640" operator="containsText" text="Mayor">
      <formula>NOT(ISERROR(SEARCH(("Mayor"),(P107))))</formula>
    </cfRule>
  </conditionalFormatting>
  <conditionalFormatting sqref="P107">
    <cfRule type="containsText" dxfId="412" priority="641" operator="containsText" text="Moderado">
      <formula>NOT(ISERROR(SEARCH(("Moderado"),(P107))))</formula>
    </cfRule>
  </conditionalFormatting>
  <conditionalFormatting sqref="P107">
    <cfRule type="containsText" dxfId="411" priority="642" operator="containsText" text="Menor">
      <formula>NOT(ISERROR(SEARCH(("Menor"),(P107))))</formula>
    </cfRule>
  </conditionalFormatting>
  <conditionalFormatting sqref="P107">
    <cfRule type="containsText" dxfId="410" priority="643" operator="containsText" text="Leve">
      <formula>NOT(ISERROR(SEARCH(("Leve"),(P107))))</formula>
    </cfRule>
  </conditionalFormatting>
  <conditionalFormatting sqref="N107">
    <cfRule type="containsText" dxfId="409" priority="644" operator="containsText" text="Muy Baja">
      <formula>NOT(ISERROR(SEARCH(("Muy Baja"),(N107))))</formula>
    </cfRule>
  </conditionalFormatting>
  <conditionalFormatting sqref="N107">
    <cfRule type="containsText" dxfId="408" priority="645" operator="containsText" text="Baja">
      <formula>NOT(ISERROR(SEARCH(("Baja"),(N107))))</formula>
    </cfRule>
  </conditionalFormatting>
  <conditionalFormatting sqref="N107">
    <cfRule type="containsText" dxfId="407" priority="646" operator="containsText" text="A l t a">
      <formula>NOT(ISERROR(SEARCH(("A l t a"),(N107))))</formula>
    </cfRule>
  </conditionalFormatting>
  <conditionalFormatting sqref="N107">
    <cfRule type="containsText" dxfId="406" priority="647" operator="containsText" text="Muy Alta">
      <formula>NOT(ISERROR(SEARCH(("Muy Alta"),(N107))))</formula>
    </cfRule>
  </conditionalFormatting>
  <conditionalFormatting sqref="N107">
    <cfRule type="cellIs" dxfId="405" priority="648" operator="equal">
      <formula>"Media"</formula>
    </cfRule>
  </conditionalFormatting>
  <conditionalFormatting sqref="S107">
    <cfRule type="containsText" dxfId="404" priority="649" operator="containsText" text="Extremo">
      <formula>NOT(ISERROR(SEARCH(("Extremo"),(S107))))</formula>
    </cfRule>
  </conditionalFormatting>
  <conditionalFormatting sqref="S107">
    <cfRule type="containsText" dxfId="403" priority="650" operator="containsText" text="Alto">
      <formula>NOT(ISERROR(SEARCH(("Alto"),(S107))))</formula>
    </cfRule>
  </conditionalFormatting>
  <conditionalFormatting sqref="S107">
    <cfRule type="containsText" dxfId="402" priority="651" operator="containsText" text="Moderado">
      <formula>NOT(ISERROR(SEARCH(("Moderado"),(S107))))</formula>
    </cfRule>
  </conditionalFormatting>
  <conditionalFormatting sqref="S107">
    <cfRule type="containsText" dxfId="401" priority="652" operator="containsText" text="Bajo">
      <formula>NOT(ISERROR(SEARCH(("Bajo"),(S107))))</formula>
    </cfRule>
  </conditionalFormatting>
  <conditionalFormatting sqref="AE107">
    <cfRule type="containsText" dxfId="400" priority="653" operator="containsText" text="Muy Baja">
      <formula>NOT(ISERROR(SEARCH(("Muy Baja"),(AE107))))</formula>
    </cfRule>
  </conditionalFormatting>
  <conditionalFormatting sqref="AE107">
    <cfRule type="containsText" dxfId="399" priority="654" operator="containsText" text="Baja">
      <formula>NOT(ISERROR(SEARCH(("Baja"),(AE107))))</formula>
    </cfRule>
  </conditionalFormatting>
  <conditionalFormatting sqref="AE107">
    <cfRule type="containsText" dxfId="398" priority="655" operator="containsText" text="A l t a">
      <formula>NOT(ISERROR(SEARCH(("A l t a"),(AE107))))</formula>
    </cfRule>
  </conditionalFormatting>
  <conditionalFormatting sqref="AE107">
    <cfRule type="containsText" dxfId="397" priority="656" operator="containsText" text="Muy Alta">
      <formula>NOT(ISERROR(SEARCH(("Muy Alta"),(AE107))))</formula>
    </cfRule>
  </conditionalFormatting>
  <conditionalFormatting sqref="AE107">
    <cfRule type="cellIs" dxfId="396" priority="657" operator="equal">
      <formula>"Media"</formula>
    </cfRule>
  </conditionalFormatting>
  <conditionalFormatting sqref="AG107">
    <cfRule type="containsText" dxfId="395" priority="658" operator="containsText" text="Catastrófico">
      <formula>NOT(ISERROR(SEARCH(("Catastrófico"),(AG107))))</formula>
    </cfRule>
  </conditionalFormatting>
  <conditionalFormatting sqref="AG107">
    <cfRule type="containsText" dxfId="394" priority="659" operator="containsText" text="Mayor">
      <formula>NOT(ISERROR(SEARCH(("Mayor"),(AG107))))</formula>
    </cfRule>
  </conditionalFormatting>
  <conditionalFormatting sqref="AG107">
    <cfRule type="containsText" dxfId="393" priority="660" operator="containsText" text="Moderado">
      <formula>NOT(ISERROR(SEARCH(("Moderado"),(AG107))))</formula>
    </cfRule>
  </conditionalFormatting>
  <conditionalFormatting sqref="AG107">
    <cfRule type="containsText" dxfId="392" priority="661" operator="containsText" text="Menor">
      <formula>NOT(ISERROR(SEARCH(("Menor"),(AG107))))</formula>
    </cfRule>
  </conditionalFormatting>
  <conditionalFormatting sqref="AG107">
    <cfRule type="containsText" dxfId="391" priority="662" operator="containsText" text="Leve">
      <formula>NOT(ISERROR(SEARCH(("Leve"),(AG107))))</formula>
    </cfRule>
  </conditionalFormatting>
  <conditionalFormatting sqref="AJ107">
    <cfRule type="containsText" dxfId="390" priority="663" operator="containsText" text="Extremo">
      <formula>NOT(ISERROR(SEARCH(("Extremo"),(AJ107))))</formula>
    </cfRule>
  </conditionalFormatting>
  <conditionalFormatting sqref="AJ107">
    <cfRule type="containsText" dxfId="389" priority="664" operator="containsText" text="Alto">
      <formula>NOT(ISERROR(SEARCH(("Alto"),(AJ107))))</formula>
    </cfRule>
  </conditionalFormatting>
  <conditionalFormatting sqref="AJ107">
    <cfRule type="containsText" dxfId="388" priority="665" operator="containsText" text="Moderado">
      <formula>NOT(ISERROR(SEARCH(("Moderado"),(AJ107))))</formula>
    </cfRule>
  </conditionalFormatting>
  <conditionalFormatting sqref="AJ107">
    <cfRule type="containsText" dxfId="387" priority="666" operator="containsText" text="Bajo">
      <formula>NOT(ISERROR(SEARCH(("Bajo"),(AJ107))))</formula>
    </cfRule>
  </conditionalFormatting>
  <conditionalFormatting sqref="M109">
    <cfRule type="containsText" dxfId="386" priority="629" operator="containsText" text="Muy Baja">
      <formula>NOT(ISERROR(SEARCH("Muy Baja",M109)))</formula>
    </cfRule>
    <cfRule type="containsText" dxfId="385" priority="630" operator="containsText" text="Baja">
      <formula>NOT(ISERROR(SEARCH("Baja",M109)))</formula>
    </cfRule>
    <cfRule type="containsText" dxfId="384" priority="631" operator="containsText" text="A l t a">
      <formula>NOT(ISERROR(SEARCH("A l t a",M109)))</formula>
    </cfRule>
    <cfRule type="containsText" dxfId="383" priority="632" operator="containsText" text="Muy Alta">
      <formula>NOT(ISERROR(SEARCH("Muy Alta",M109)))</formula>
    </cfRule>
    <cfRule type="cellIs" dxfId="382" priority="633" operator="equal">
      <formula>"Media"</formula>
    </cfRule>
  </conditionalFormatting>
  <conditionalFormatting sqref="P109">
    <cfRule type="containsText" dxfId="381" priority="624" operator="containsText" text="Catastrófico">
      <formula>NOT(ISERROR(SEARCH("Catastrófico",P109)))</formula>
    </cfRule>
    <cfRule type="containsText" dxfId="380" priority="625" operator="containsText" text="Mayor">
      <formula>NOT(ISERROR(SEARCH("Mayor",P109)))</formula>
    </cfRule>
    <cfRule type="containsText" dxfId="379" priority="626" operator="containsText" text="Moderado">
      <formula>NOT(ISERROR(SEARCH("Moderado",P109)))</formula>
    </cfRule>
    <cfRule type="containsText" dxfId="378" priority="627" operator="containsText" text="Menor">
      <formula>NOT(ISERROR(SEARCH("Menor",P109)))</formula>
    </cfRule>
    <cfRule type="containsText" dxfId="377" priority="628" operator="containsText" text="Leve">
      <formula>NOT(ISERROR(SEARCH("Leve",P109)))</formula>
    </cfRule>
  </conditionalFormatting>
  <conditionalFormatting sqref="S109">
    <cfRule type="containsText" dxfId="376" priority="620" operator="containsText" text="Extremo">
      <formula>NOT(ISERROR(SEARCH("Extremo",S109)))</formula>
    </cfRule>
    <cfRule type="containsText" dxfId="375" priority="621" operator="containsText" text="Alto">
      <formula>NOT(ISERROR(SEARCH("Alto",S109)))</formula>
    </cfRule>
    <cfRule type="containsText" dxfId="374" priority="622" operator="containsText" text="Moderado">
      <formula>NOT(ISERROR(SEARCH("Moderado",S109)))</formula>
    </cfRule>
    <cfRule type="containsText" dxfId="373" priority="623" operator="containsText" text="Bajo">
      <formula>NOT(ISERROR(SEARCH("Bajo",S109)))</formula>
    </cfRule>
  </conditionalFormatting>
  <conditionalFormatting sqref="N109">
    <cfRule type="containsText" dxfId="372" priority="615" operator="containsText" text="Muy Baja">
      <formula>NOT(ISERROR(SEARCH("Muy Baja",N109)))</formula>
    </cfRule>
    <cfRule type="containsText" dxfId="371" priority="616" operator="containsText" text="Baja">
      <formula>NOT(ISERROR(SEARCH("Baja",N109)))</formula>
    </cfRule>
    <cfRule type="containsText" dxfId="370" priority="617" operator="containsText" text="A l t a">
      <formula>NOT(ISERROR(SEARCH("A l t a",N109)))</formula>
    </cfRule>
    <cfRule type="containsText" dxfId="369" priority="618" operator="containsText" text="Muy Alta">
      <formula>NOT(ISERROR(SEARCH("Muy Alta",N109)))</formula>
    </cfRule>
    <cfRule type="cellIs" dxfId="368" priority="619" operator="equal">
      <formula>"Media"</formula>
    </cfRule>
  </conditionalFormatting>
  <conditionalFormatting sqref="AE109">
    <cfRule type="containsText" dxfId="367" priority="610" operator="containsText" text="Muy Baja">
      <formula>NOT(ISERROR(SEARCH("Muy Baja",AE109)))</formula>
    </cfRule>
    <cfRule type="containsText" dxfId="366" priority="611" operator="containsText" text="Baja">
      <formula>NOT(ISERROR(SEARCH("Baja",AE109)))</formula>
    </cfRule>
    <cfRule type="containsText" dxfId="365" priority="612" operator="containsText" text="A l t a">
      <formula>NOT(ISERROR(SEARCH("A l t a",AE109)))</formula>
    </cfRule>
    <cfRule type="containsText" dxfId="364" priority="613" operator="containsText" text="Muy Alta">
      <formula>NOT(ISERROR(SEARCH("Muy Alta",AE109)))</formula>
    </cfRule>
    <cfRule type="cellIs" dxfId="363" priority="614" operator="equal">
      <formula>"Media"</formula>
    </cfRule>
  </conditionalFormatting>
  <conditionalFormatting sqref="AG109">
    <cfRule type="containsText" dxfId="362" priority="605" operator="containsText" text="Catastrófico">
      <formula>NOT(ISERROR(SEARCH("Catastrófico",AG109)))</formula>
    </cfRule>
    <cfRule type="containsText" dxfId="361" priority="606" operator="containsText" text="Mayor">
      <formula>NOT(ISERROR(SEARCH("Mayor",AG109)))</formula>
    </cfRule>
    <cfRule type="containsText" dxfId="360" priority="607" operator="containsText" text="Moderado">
      <formula>NOT(ISERROR(SEARCH("Moderado",AG109)))</formula>
    </cfRule>
    <cfRule type="containsText" dxfId="359" priority="608" operator="containsText" text="Menor">
      <formula>NOT(ISERROR(SEARCH("Menor",AG109)))</formula>
    </cfRule>
    <cfRule type="containsText" dxfId="358" priority="609" operator="containsText" text="Leve">
      <formula>NOT(ISERROR(SEARCH("Leve",AG109)))</formula>
    </cfRule>
  </conditionalFormatting>
  <conditionalFormatting sqref="AJ109">
    <cfRule type="containsText" dxfId="357" priority="601" operator="containsText" text="Extremo">
      <formula>NOT(ISERROR(SEARCH("Extremo",AJ109)))</formula>
    </cfRule>
    <cfRule type="containsText" dxfId="356" priority="602" operator="containsText" text="Alto">
      <formula>NOT(ISERROR(SEARCH("Alto",AJ109)))</formula>
    </cfRule>
    <cfRule type="containsText" dxfId="355" priority="603" operator="containsText" text="Moderado">
      <formula>NOT(ISERROR(SEARCH("Moderado",AJ109)))</formula>
    </cfRule>
    <cfRule type="containsText" dxfId="354" priority="604" operator="containsText" text="Bajo">
      <formula>NOT(ISERROR(SEARCH("Bajo",AJ109)))</formula>
    </cfRule>
  </conditionalFormatting>
  <conditionalFormatting sqref="M110">
    <cfRule type="containsText" dxfId="353" priority="564" operator="containsText" text="Muy Baja">
      <formula>NOT(ISERROR(SEARCH(("Muy Baja"),(M110))))</formula>
    </cfRule>
  </conditionalFormatting>
  <conditionalFormatting sqref="M110">
    <cfRule type="containsText" dxfId="352" priority="565" operator="containsText" text="Baja">
      <formula>NOT(ISERROR(SEARCH(("Baja"),(M110))))</formula>
    </cfRule>
  </conditionalFormatting>
  <conditionalFormatting sqref="M110">
    <cfRule type="containsText" dxfId="351" priority="566" operator="containsText" text="A l t a">
      <formula>NOT(ISERROR(SEARCH(("A l t a"),(M110))))</formula>
    </cfRule>
  </conditionalFormatting>
  <conditionalFormatting sqref="M110">
    <cfRule type="containsText" dxfId="350" priority="567" operator="containsText" text="Muy Alta">
      <formula>NOT(ISERROR(SEARCH(("Muy Alta"),(M110))))</formula>
    </cfRule>
  </conditionalFormatting>
  <conditionalFormatting sqref="M110">
    <cfRule type="cellIs" dxfId="349" priority="568" operator="equal">
      <formula>"Media"</formula>
    </cfRule>
  </conditionalFormatting>
  <conditionalFormatting sqref="P110">
    <cfRule type="containsText" dxfId="348" priority="569" operator="containsText" text="Catastrófico">
      <formula>NOT(ISERROR(SEARCH(("Catastrófico"),(P110))))</formula>
    </cfRule>
  </conditionalFormatting>
  <conditionalFormatting sqref="P110">
    <cfRule type="containsText" dxfId="347" priority="570" operator="containsText" text="Mayor">
      <formula>NOT(ISERROR(SEARCH(("Mayor"),(P110))))</formula>
    </cfRule>
  </conditionalFormatting>
  <conditionalFormatting sqref="P110">
    <cfRule type="containsText" dxfId="346" priority="571" operator="containsText" text="Moderado">
      <formula>NOT(ISERROR(SEARCH(("Moderado"),(P110))))</formula>
    </cfRule>
  </conditionalFormatting>
  <conditionalFormatting sqref="P110">
    <cfRule type="containsText" dxfId="345" priority="572" operator="containsText" text="Menor">
      <formula>NOT(ISERROR(SEARCH(("Menor"),(P110))))</formula>
    </cfRule>
  </conditionalFormatting>
  <conditionalFormatting sqref="P110">
    <cfRule type="containsText" dxfId="344" priority="573" operator="containsText" text="Leve">
      <formula>NOT(ISERROR(SEARCH(("Leve"),(P110))))</formula>
    </cfRule>
  </conditionalFormatting>
  <conditionalFormatting sqref="N110">
    <cfRule type="containsText" dxfId="343" priority="574" operator="containsText" text="Muy Baja">
      <formula>NOT(ISERROR(SEARCH(("Muy Baja"),(N110))))</formula>
    </cfRule>
  </conditionalFormatting>
  <conditionalFormatting sqref="N110">
    <cfRule type="containsText" dxfId="342" priority="575" operator="containsText" text="Baja">
      <formula>NOT(ISERROR(SEARCH(("Baja"),(N110))))</formula>
    </cfRule>
  </conditionalFormatting>
  <conditionalFormatting sqref="N110">
    <cfRule type="containsText" dxfId="341" priority="576" operator="containsText" text="A l t a">
      <formula>NOT(ISERROR(SEARCH(("A l t a"),(N110))))</formula>
    </cfRule>
  </conditionalFormatting>
  <conditionalFormatting sqref="N110">
    <cfRule type="containsText" dxfId="340" priority="577" operator="containsText" text="Muy Alta">
      <formula>NOT(ISERROR(SEARCH(("Muy Alta"),(N110))))</formula>
    </cfRule>
  </conditionalFormatting>
  <conditionalFormatting sqref="N110">
    <cfRule type="cellIs" dxfId="339" priority="578" operator="equal">
      <formula>"Media"</formula>
    </cfRule>
  </conditionalFormatting>
  <conditionalFormatting sqref="S110">
    <cfRule type="containsText" dxfId="338" priority="579" operator="containsText" text="Extremo">
      <formula>NOT(ISERROR(SEARCH(("Extremo"),(S110))))</formula>
    </cfRule>
  </conditionalFormatting>
  <conditionalFormatting sqref="S110">
    <cfRule type="containsText" dxfId="337" priority="580" operator="containsText" text="Alto">
      <formula>NOT(ISERROR(SEARCH(("Alto"),(S110))))</formula>
    </cfRule>
  </conditionalFormatting>
  <conditionalFormatting sqref="S110">
    <cfRule type="containsText" dxfId="336" priority="581" operator="containsText" text="Moderado">
      <formula>NOT(ISERROR(SEARCH(("Moderado"),(S110))))</formula>
    </cfRule>
  </conditionalFormatting>
  <conditionalFormatting sqref="S110">
    <cfRule type="containsText" dxfId="335" priority="582" operator="containsText" text="Bajo">
      <formula>NOT(ISERROR(SEARCH(("Bajo"),(S110))))</formula>
    </cfRule>
  </conditionalFormatting>
  <conditionalFormatting sqref="AE110">
    <cfRule type="containsText" dxfId="334" priority="583" operator="containsText" text="Muy Baja">
      <formula>NOT(ISERROR(SEARCH(("Muy Baja"),(AE110))))</formula>
    </cfRule>
  </conditionalFormatting>
  <conditionalFormatting sqref="AE110">
    <cfRule type="containsText" dxfId="333" priority="584" operator="containsText" text="Baja">
      <formula>NOT(ISERROR(SEARCH(("Baja"),(AE110))))</formula>
    </cfRule>
  </conditionalFormatting>
  <conditionalFormatting sqref="AE110">
    <cfRule type="containsText" dxfId="332" priority="585" operator="containsText" text="A l t a">
      <formula>NOT(ISERROR(SEARCH(("A l t a"),(AE110))))</formula>
    </cfRule>
  </conditionalFormatting>
  <conditionalFormatting sqref="AE110">
    <cfRule type="containsText" dxfId="331" priority="586" operator="containsText" text="Muy Alta">
      <formula>NOT(ISERROR(SEARCH(("Muy Alta"),(AE110))))</formula>
    </cfRule>
  </conditionalFormatting>
  <conditionalFormatting sqref="AE110">
    <cfRule type="cellIs" dxfId="330" priority="587" operator="equal">
      <formula>"Media"</formula>
    </cfRule>
  </conditionalFormatting>
  <conditionalFormatting sqref="AG110">
    <cfRule type="containsText" dxfId="329" priority="588" operator="containsText" text="Catastrófico">
      <formula>NOT(ISERROR(SEARCH(("Catastrófico"),(AG110))))</formula>
    </cfRule>
  </conditionalFormatting>
  <conditionalFormatting sqref="AG110">
    <cfRule type="containsText" dxfId="328" priority="589" operator="containsText" text="Mayor">
      <formula>NOT(ISERROR(SEARCH(("Mayor"),(AG110))))</formula>
    </cfRule>
  </conditionalFormatting>
  <conditionalFormatting sqref="AG110">
    <cfRule type="containsText" dxfId="327" priority="590" operator="containsText" text="Moderado">
      <formula>NOT(ISERROR(SEARCH(("Moderado"),(AG110))))</formula>
    </cfRule>
  </conditionalFormatting>
  <conditionalFormatting sqref="AG110">
    <cfRule type="containsText" dxfId="326" priority="591" operator="containsText" text="Menor">
      <formula>NOT(ISERROR(SEARCH(("Menor"),(AG110))))</formula>
    </cfRule>
  </conditionalFormatting>
  <conditionalFormatting sqref="AG110">
    <cfRule type="containsText" dxfId="325" priority="592" operator="containsText" text="Leve">
      <formula>NOT(ISERROR(SEARCH(("Leve"),(AG110))))</formula>
    </cfRule>
  </conditionalFormatting>
  <conditionalFormatting sqref="AJ110">
    <cfRule type="containsText" dxfId="324" priority="593" operator="containsText" text="Extremo">
      <formula>NOT(ISERROR(SEARCH(("Extremo"),(AJ110))))</formula>
    </cfRule>
  </conditionalFormatting>
  <conditionalFormatting sqref="AJ110">
    <cfRule type="containsText" dxfId="323" priority="594" operator="containsText" text="Alto">
      <formula>NOT(ISERROR(SEARCH(("Alto"),(AJ110))))</formula>
    </cfRule>
  </conditionalFormatting>
  <conditionalFormatting sqref="AJ110">
    <cfRule type="containsText" dxfId="322" priority="595" operator="containsText" text="Moderado">
      <formula>NOT(ISERROR(SEARCH(("Moderado"),(AJ110))))</formula>
    </cfRule>
  </conditionalFormatting>
  <conditionalFormatting sqref="AJ110">
    <cfRule type="containsText" dxfId="321" priority="596" operator="containsText" text="Bajo">
      <formula>NOT(ISERROR(SEARCH(("Bajo"),(AJ110))))</formula>
    </cfRule>
  </conditionalFormatting>
  <conditionalFormatting sqref="AG112">
    <cfRule type="containsText" dxfId="320" priority="532" operator="containsText" text="Catastrófico">
      <formula>NOT(ISERROR(SEARCH(("Catastrófico"),(AG112))))</formula>
    </cfRule>
  </conditionalFormatting>
  <conditionalFormatting sqref="M112">
    <cfRule type="containsText" dxfId="319" priority="559" operator="containsText" text="Muy Baja">
      <formula>NOT(ISERROR(SEARCH(("Muy Baja"),(M112))))</formula>
    </cfRule>
  </conditionalFormatting>
  <conditionalFormatting sqref="M112">
    <cfRule type="containsText" dxfId="318" priority="560" operator="containsText" text="Baja">
      <formula>NOT(ISERROR(SEARCH(("Baja"),(M112))))</formula>
    </cfRule>
  </conditionalFormatting>
  <conditionalFormatting sqref="M112">
    <cfRule type="containsText" dxfId="317" priority="561" operator="containsText" text="A l t a">
      <formula>NOT(ISERROR(SEARCH(("A l t a"),(M112))))</formula>
    </cfRule>
  </conditionalFormatting>
  <conditionalFormatting sqref="M112">
    <cfRule type="containsText" dxfId="316" priority="562" operator="containsText" text="Muy Alta">
      <formula>NOT(ISERROR(SEARCH(("Muy Alta"),(M112))))</formula>
    </cfRule>
  </conditionalFormatting>
  <conditionalFormatting sqref="M112">
    <cfRule type="cellIs" dxfId="315" priority="563" operator="equal">
      <formula>"Media"</formula>
    </cfRule>
  </conditionalFormatting>
  <conditionalFormatting sqref="N112">
    <cfRule type="containsText" dxfId="314" priority="554" operator="containsText" text="Muy Baja">
      <formula>NOT(ISERROR(SEARCH(("Muy Baja"),(N112))))</formula>
    </cfRule>
  </conditionalFormatting>
  <conditionalFormatting sqref="N112">
    <cfRule type="containsText" dxfId="313" priority="555" operator="containsText" text="Baja">
      <formula>NOT(ISERROR(SEARCH(("Baja"),(N112))))</formula>
    </cfRule>
  </conditionalFormatting>
  <conditionalFormatting sqref="N112">
    <cfRule type="containsText" dxfId="312" priority="556" operator="containsText" text="A l t a">
      <formula>NOT(ISERROR(SEARCH(("A l t a"),(N112))))</formula>
    </cfRule>
  </conditionalFormatting>
  <conditionalFormatting sqref="N112">
    <cfRule type="containsText" dxfId="311" priority="557" operator="containsText" text="Muy Alta">
      <formula>NOT(ISERROR(SEARCH(("Muy Alta"),(N112))))</formula>
    </cfRule>
  </conditionalFormatting>
  <conditionalFormatting sqref="N112">
    <cfRule type="cellIs" dxfId="310" priority="558" operator="equal">
      <formula>"Media"</formula>
    </cfRule>
  </conditionalFormatting>
  <conditionalFormatting sqref="P112">
    <cfRule type="containsText" dxfId="309" priority="545" operator="containsText" text="Catastrófico">
      <formula>NOT(ISERROR(SEARCH(("Catastrófico"),(P112))))</formula>
    </cfRule>
  </conditionalFormatting>
  <conditionalFormatting sqref="P112">
    <cfRule type="containsText" dxfId="308" priority="546" operator="containsText" text="Mayor">
      <formula>NOT(ISERROR(SEARCH(("Mayor"),(P112))))</formula>
    </cfRule>
  </conditionalFormatting>
  <conditionalFormatting sqref="P112">
    <cfRule type="containsText" dxfId="307" priority="547" operator="containsText" text="Moderado">
      <formula>NOT(ISERROR(SEARCH(("Moderado"),(P112))))</formula>
    </cfRule>
  </conditionalFormatting>
  <conditionalFormatting sqref="P112">
    <cfRule type="containsText" dxfId="306" priority="548" operator="containsText" text="Menor">
      <formula>NOT(ISERROR(SEARCH(("Menor"),(P112))))</formula>
    </cfRule>
  </conditionalFormatting>
  <conditionalFormatting sqref="P112">
    <cfRule type="containsText" dxfId="305" priority="549" operator="containsText" text="Leve">
      <formula>NOT(ISERROR(SEARCH(("Leve"),(P112))))</formula>
    </cfRule>
  </conditionalFormatting>
  <conditionalFormatting sqref="S112">
    <cfRule type="containsText" dxfId="304" priority="550" operator="containsText" text="Extremo">
      <formula>NOT(ISERROR(SEARCH(("Extremo"),(S112))))</formula>
    </cfRule>
  </conditionalFormatting>
  <conditionalFormatting sqref="S112">
    <cfRule type="containsText" dxfId="303" priority="551" operator="containsText" text="Alto">
      <formula>NOT(ISERROR(SEARCH(("Alto"),(S112))))</formula>
    </cfRule>
  </conditionalFormatting>
  <conditionalFormatting sqref="S112">
    <cfRule type="containsText" dxfId="302" priority="552" operator="containsText" text="Moderado">
      <formula>NOT(ISERROR(SEARCH(("Moderado"),(S112))))</formula>
    </cfRule>
  </conditionalFormatting>
  <conditionalFormatting sqref="S112">
    <cfRule type="containsText" dxfId="301" priority="553" operator="containsText" text="Bajo">
      <formula>NOT(ISERROR(SEARCH(("Bajo"),(S112))))</formula>
    </cfRule>
  </conditionalFormatting>
  <conditionalFormatting sqref="T110">
    <cfRule type="containsText" dxfId="300" priority="541" operator="containsText" text="Extremo">
      <formula>NOT(ISERROR(SEARCH(("Extremo"),(T110))))</formula>
    </cfRule>
  </conditionalFormatting>
  <conditionalFormatting sqref="T110">
    <cfRule type="containsText" dxfId="299" priority="542" operator="containsText" text="Alto">
      <formula>NOT(ISERROR(SEARCH(("Alto"),(T110))))</formula>
    </cfRule>
  </conditionalFormatting>
  <conditionalFormatting sqref="T110">
    <cfRule type="containsText" dxfId="298" priority="543" operator="containsText" text="Moderado">
      <formula>NOT(ISERROR(SEARCH(("Moderado"),(T110))))</formula>
    </cfRule>
  </conditionalFormatting>
  <conditionalFormatting sqref="T110">
    <cfRule type="containsText" dxfId="297" priority="544" operator="containsText" text="Bajo">
      <formula>NOT(ISERROR(SEARCH(("Bajo"),(T110))))</formula>
    </cfRule>
  </conditionalFormatting>
  <conditionalFormatting sqref="AG112">
    <cfRule type="containsText" dxfId="296" priority="533" operator="containsText" text="Mayor">
      <formula>NOT(ISERROR(SEARCH(("Mayor"),(AG112))))</formula>
    </cfRule>
  </conditionalFormatting>
  <conditionalFormatting sqref="AG112">
    <cfRule type="containsText" dxfId="295" priority="534" operator="containsText" text="Moderado">
      <formula>NOT(ISERROR(SEARCH(("Moderado"),(AG112))))</formula>
    </cfRule>
  </conditionalFormatting>
  <conditionalFormatting sqref="AG112">
    <cfRule type="containsText" dxfId="294" priority="535" operator="containsText" text="Menor">
      <formula>NOT(ISERROR(SEARCH(("Menor"),(AG112))))</formula>
    </cfRule>
  </conditionalFormatting>
  <conditionalFormatting sqref="AG112">
    <cfRule type="containsText" dxfId="293" priority="536" operator="containsText" text="Leve">
      <formula>NOT(ISERROR(SEARCH(("Leve"),(AG112))))</formula>
    </cfRule>
  </conditionalFormatting>
  <conditionalFormatting sqref="AJ112">
    <cfRule type="containsText" dxfId="292" priority="537" operator="containsText" text="Extremo">
      <formula>NOT(ISERROR(SEARCH(("Extremo"),(AJ112))))</formula>
    </cfRule>
  </conditionalFormatting>
  <conditionalFormatting sqref="AJ112">
    <cfRule type="containsText" dxfId="291" priority="538" operator="containsText" text="Alto">
      <formula>NOT(ISERROR(SEARCH(("Alto"),(AJ112))))</formula>
    </cfRule>
  </conditionalFormatting>
  <conditionalFormatting sqref="AJ112">
    <cfRule type="containsText" dxfId="290" priority="539" operator="containsText" text="Moderado">
      <formula>NOT(ISERROR(SEARCH(("Moderado"),(AJ112))))</formula>
    </cfRule>
  </conditionalFormatting>
  <conditionalFormatting sqref="AJ112">
    <cfRule type="containsText" dxfId="289" priority="540" operator="containsText" text="Bajo">
      <formula>NOT(ISERROR(SEARCH(("Bajo"),(AJ112))))</formula>
    </cfRule>
  </conditionalFormatting>
  <conditionalFormatting sqref="AE112">
    <cfRule type="containsText" dxfId="288" priority="527" operator="containsText" text="Muy Baja">
      <formula>NOT(ISERROR(SEARCH(("Muy Baja"),(AE112))))</formula>
    </cfRule>
  </conditionalFormatting>
  <conditionalFormatting sqref="AE112">
    <cfRule type="containsText" dxfId="287" priority="528" operator="containsText" text="Baja">
      <formula>NOT(ISERROR(SEARCH(("Baja"),(AE112))))</formula>
    </cfRule>
  </conditionalFormatting>
  <conditionalFormatting sqref="AE112">
    <cfRule type="containsText" dxfId="286" priority="529" operator="containsText" text="A l t a">
      <formula>NOT(ISERROR(SEARCH(("A l t a"),(AE112))))</formula>
    </cfRule>
  </conditionalFormatting>
  <conditionalFormatting sqref="AE112">
    <cfRule type="containsText" dxfId="285" priority="530" operator="containsText" text="Muy Alta">
      <formula>NOT(ISERROR(SEARCH(("Muy Alta"),(AE112))))</formula>
    </cfRule>
  </conditionalFormatting>
  <conditionalFormatting sqref="AE112">
    <cfRule type="cellIs" dxfId="284" priority="531" operator="equal">
      <formula>"Media"</formula>
    </cfRule>
  </conditionalFormatting>
  <conditionalFormatting sqref="M116">
    <cfRule type="containsText" dxfId="283" priority="522" operator="containsText" text="Muy Baja">
      <formula>NOT(ISERROR(SEARCH("Muy Baja",M116)))</formula>
    </cfRule>
    <cfRule type="containsText" dxfId="282" priority="523" operator="containsText" text="Baja">
      <formula>NOT(ISERROR(SEARCH("Baja",M116)))</formula>
    </cfRule>
    <cfRule type="containsText" dxfId="281" priority="524" operator="containsText" text="A l t a">
      <formula>NOT(ISERROR(SEARCH("A l t a",M116)))</formula>
    </cfRule>
    <cfRule type="containsText" dxfId="280" priority="525" operator="containsText" text="Muy Alta">
      <formula>NOT(ISERROR(SEARCH("Muy Alta",M116)))</formula>
    </cfRule>
    <cfRule type="cellIs" dxfId="279" priority="526" operator="equal">
      <formula>"Media"</formula>
    </cfRule>
  </conditionalFormatting>
  <conditionalFormatting sqref="N116">
    <cfRule type="containsText" dxfId="278" priority="508" operator="containsText" text="Muy Baja">
      <formula>NOT(ISERROR(SEARCH("Muy Baja",N116)))</formula>
    </cfRule>
    <cfRule type="containsText" dxfId="277" priority="509" operator="containsText" text="Baja">
      <formula>NOT(ISERROR(SEARCH("Baja",N116)))</formula>
    </cfRule>
    <cfRule type="containsText" dxfId="276" priority="510" operator="containsText" text="A l t a">
      <formula>NOT(ISERROR(SEARCH("A l t a",N116)))</formula>
    </cfRule>
    <cfRule type="containsText" dxfId="275" priority="511" operator="containsText" text="Muy Alta">
      <formula>NOT(ISERROR(SEARCH("Muy Alta",N116)))</formula>
    </cfRule>
    <cfRule type="cellIs" dxfId="274" priority="512" operator="equal">
      <formula>"Media"</formula>
    </cfRule>
  </conditionalFormatting>
  <conditionalFormatting sqref="AE116">
    <cfRule type="containsText" dxfId="273" priority="503" operator="containsText" text="Muy Baja">
      <formula>NOT(ISERROR(SEARCH("Muy Baja",AE116)))</formula>
    </cfRule>
    <cfRule type="containsText" dxfId="272" priority="504" operator="containsText" text="Baja">
      <formula>NOT(ISERROR(SEARCH("Baja",AE116)))</formula>
    </cfRule>
    <cfRule type="containsText" dxfId="271" priority="505" operator="containsText" text="A l t a">
      <formula>NOT(ISERROR(SEARCH("A l t a",AE116)))</formula>
    </cfRule>
    <cfRule type="containsText" dxfId="270" priority="506" operator="containsText" text="Muy Alta">
      <formula>NOT(ISERROR(SEARCH("Muy Alta",AE116)))</formula>
    </cfRule>
    <cfRule type="cellIs" dxfId="269" priority="507" operator="equal">
      <formula>"Media"</formula>
    </cfRule>
  </conditionalFormatting>
  <conditionalFormatting sqref="AG116">
    <cfRule type="containsText" dxfId="268" priority="498" operator="containsText" text="Catastrófico">
      <formula>NOT(ISERROR(SEARCH("Catastrófico",AG116)))</formula>
    </cfRule>
    <cfRule type="containsText" dxfId="267" priority="499" operator="containsText" text="Mayor">
      <formula>NOT(ISERROR(SEARCH("Mayor",AG116)))</formula>
    </cfRule>
    <cfRule type="containsText" dxfId="266" priority="500" operator="containsText" text="Moderado">
      <formula>NOT(ISERROR(SEARCH("Moderado",AG116)))</formula>
    </cfRule>
    <cfRule type="containsText" dxfId="265" priority="501" operator="containsText" text="Menor">
      <formula>NOT(ISERROR(SEARCH("Menor",AG116)))</formula>
    </cfRule>
    <cfRule type="containsText" dxfId="264" priority="502" operator="containsText" text="Leve">
      <formula>NOT(ISERROR(SEARCH("Leve",AG116)))</formula>
    </cfRule>
  </conditionalFormatting>
  <conditionalFormatting sqref="AJ116">
    <cfRule type="containsText" dxfId="263" priority="494" operator="containsText" text="Extremo">
      <formula>NOT(ISERROR(SEARCH("Extremo",AJ116)))</formula>
    </cfRule>
    <cfRule type="containsText" dxfId="262" priority="495" operator="containsText" text="Alto">
      <formula>NOT(ISERROR(SEARCH("Alto",AJ116)))</formula>
    </cfRule>
    <cfRule type="containsText" dxfId="261" priority="496" operator="containsText" text="Moderado">
      <formula>NOT(ISERROR(SEARCH("Moderado",AJ116)))</formula>
    </cfRule>
    <cfRule type="containsText" dxfId="260" priority="497" operator="containsText" text="Bajo">
      <formula>NOT(ISERROR(SEARCH("Bajo",AJ116)))</formula>
    </cfRule>
  </conditionalFormatting>
  <conditionalFormatting sqref="AG118">
    <cfRule type="containsText" dxfId="259" priority="470" operator="containsText" text="Catastrófico">
      <formula>NOT(ISERROR(SEARCH("Catastrófico",AG118)))</formula>
    </cfRule>
    <cfRule type="containsText" dxfId="258" priority="471" operator="containsText" text="Mayor">
      <formula>NOT(ISERROR(SEARCH("Mayor",AG118)))</formula>
    </cfRule>
    <cfRule type="containsText" dxfId="257" priority="472" operator="containsText" text="Moderado">
      <formula>NOT(ISERROR(SEARCH("Moderado",AG118)))</formula>
    </cfRule>
    <cfRule type="containsText" dxfId="256" priority="473" operator="containsText" text="Menor">
      <formula>NOT(ISERROR(SEARCH("Menor",AG118)))</formula>
    </cfRule>
    <cfRule type="containsText" dxfId="255" priority="474" operator="containsText" text="Leve">
      <formula>NOT(ISERROR(SEARCH("Leve",AG118)))</formula>
    </cfRule>
  </conditionalFormatting>
  <conditionalFormatting sqref="AJ118">
    <cfRule type="containsText" dxfId="254" priority="466" operator="containsText" text="Extremo">
      <formula>NOT(ISERROR(SEARCH("Extremo",AJ118)))</formula>
    </cfRule>
    <cfRule type="containsText" dxfId="253" priority="467" operator="containsText" text="Alto">
      <formula>NOT(ISERROR(SEARCH("Alto",AJ118)))</formula>
    </cfRule>
    <cfRule type="containsText" dxfId="252" priority="468" operator="containsText" text="Moderado">
      <formula>NOT(ISERROR(SEARCH("Moderado",AJ118)))</formula>
    </cfRule>
    <cfRule type="containsText" dxfId="251" priority="469" operator="containsText" text="Bajo">
      <formula>NOT(ISERROR(SEARCH("Bajo",AJ118)))</formula>
    </cfRule>
  </conditionalFormatting>
  <conditionalFormatting sqref="AE118">
    <cfRule type="containsText" dxfId="250" priority="461" operator="containsText" text="Muy Baja">
      <formula>NOT(ISERROR(SEARCH("Muy Baja",AE118)))</formula>
    </cfRule>
    <cfRule type="containsText" dxfId="249" priority="462" operator="containsText" text="Baja">
      <formula>NOT(ISERROR(SEARCH("Baja",AE118)))</formula>
    </cfRule>
    <cfRule type="containsText" dxfId="248" priority="463" operator="containsText" text="A l t a">
      <formula>NOT(ISERROR(SEARCH("A l t a",AE118)))</formula>
    </cfRule>
    <cfRule type="containsText" dxfId="247" priority="464" operator="containsText" text="Muy Alta">
      <formula>NOT(ISERROR(SEARCH("Muy Alta",AE118)))</formula>
    </cfRule>
    <cfRule type="cellIs" dxfId="246" priority="465" operator="equal">
      <formula>"Media"</formula>
    </cfRule>
  </conditionalFormatting>
  <conditionalFormatting sqref="M13">
    <cfRule type="containsText" dxfId="245" priority="416" operator="containsText" text="Muy Baja">
      <formula>NOT(ISERROR(SEARCH("Muy Baja",M13)))</formula>
    </cfRule>
    <cfRule type="containsText" dxfId="244" priority="417" operator="containsText" text="Baja">
      <formula>NOT(ISERROR(SEARCH("Baja",M13)))</formula>
    </cfRule>
    <cfRule type="containsText" dxfId="243" priority="418" operator="containsText" text="A l t a">
      <formula>NOT(ISERROR(SEARCH("A l t a",M13)))</formula>
    </cfRule>
    <cfRule type="containsText" dxfId="242" priority="419" operator="containsText" text="Muy Alta">
      <formula>NOT(ISERROR(SEARCH("Muy Alta",M13)))</formula>
    </cfRule>
    <cfRule type="cellIs" dxfId="241" priority="420" operator="equal">
      <formula>"Media"</formula>
    </cfRule>
  </conditionalFormatting>
  <conditionalFormatting sqref="P13">
    <cfRule type="containsText" dxfId="240" priority="411" operator="containsText" text="Catastrófico">
      <formula>NOT(ISERROR(SEARCH("Catastrófico",P13)))</formula>
    </cfRule>
    <cfRule type="containsText" dxfId="239" priority="412" operator="containsText" text="Mayor">
      <formula>NOT(ISERROR(SEARCH("Mayor",P13)))</formula>
    </cfRule>
    <cfRule type="containsText" dxfId="238" priority="413" operator="containsText" text="Moderado">
      <formula>NOT(ISERROR(SEARCH("Moderado",P13)))</formula>
    </cfRule>
    <cfRule type="containsText" dxfId="237" priority="414" operator="containsText" text="Menor">
      <formula>NOT(ISERROR(SEARCH("Menor",P13)))</formula>
    </cfRule>
    <cfRule type="containsText" dxfId="236" priority="415" operator="containsText" text="Leve">
      <formula>NOT(ISERROR(SEARCH("Leve",P13)))</formula>
    </cfRule>
  </conditionalFormatting>
  <conditionalFormatting sqref="S13">
    <cfRule type="containsText" dxfId="235" priority="407" operator="containsText" text="Extremo">
      <formula>NOT(ISERROR(SEARCH("Extremo",S13)))</formula>
    </cfRule>
    <cfRule type="containsText" dxfId="234" priority="408" operator="containsText" text="Alto">
      <formula>NOT(ISERROR(SEARCH("Alto",S13)))</formula>
    </cfRule>
    <cfRule type="containsText" dxfId="233" priority="409" operator="containsText" text="Moderado">
      <formula>NOT(ISERROR(SEARCH("Moderado",S13)))</formula>
    </cfRule>
    <cfRule type="containsText" dxfId="232" priority="410" operator="containsText" text="Bajo">
      <formula>NOT(ISERROR(SEARCH("Bajo",S13)))</formula>
    </cfRule>
  </conditionalFormatting>
  <conditionalFormatting sqref="N13">
    <cfRule type="containsText" dxfId="231" priority="402" operator="containsText" text="Muy Baja">
      <formula>NOT(ISERROR(SEARCH("Muy Baja",N13)))</formula>
    </cfRule>
    <cfRule type="containsText" dxfId="230" priority="403" operator="containsText" text="Baja">
      <formula>NOT(ISERROR(SEARCH("Baja",N13)))</formula>
    </cfRule>
    <cfRule type="containsText" dxfId="229" priority="404" operator="containsText" text="A l t a">
      <formula>NOT(ISERROR(SEARCH("A l t a",N13)))</formula>
    </cfRule>
    <cfRule type="containsText" dxfId="228" priority="405" operator="containsText" text="Muy Alta">
      <formula>NOT(ISERROR(SEARCH("Muy Alta",N13)))</formula>
    </cfRule>
    <cfRule type="cellIs" dxfId="227" priority="406" operator="equal">
      <formula>"Media"</formula>
    </cfRule>
  </conditionalFormatting>
  <conditionalFormatting sqref="AG13">
    <cfRule type="containsText" dxfId="226" priority="397" operator="containsText" text="Catastrófico">
      <formula>NOT(ISERROR(SEARCH("Catastrófico",AG13)))</formula>
    </cfRule>
    <cfRule type="containsText" dxfId="225" priority="398" operator="containsText" text="Mayor">
      <formula>NOT(ISERROR(SEARCH("Mayor",AG13)))</formula>
    </cfRule>
    <cfRule type="containsText" dxfId="224" priority="399" operator="containsText" text="Moderado">
      <formula>NOT(ISERROR(SEARCH("Moderado",AG13)))</formula>
    </cfRule>
    <cfRule type="containsText" dxfId="223" priority="400" operator="containsText" text="Menor">
      <formula>NOT(ISERROR(SEARCH("Menor",AG13)))</formula>
    </cfRule>
    <cfRule type="containsText" dxfId="222" priority="401" operator="containsText" text="Leve">
      <formula>NOT(ISERROR(SEARCH("Leve",AG13)))</formula>
    </cfRule>
  </conditionalFormatting>
  <conditionalFormatting sqref="AJ13">
    <cfRule type="containsText" dxfId="221" priority="393" operator="containsText" text="Extremo">
      <formula>NOT(ISERROR(SEARCH("Extremo",AJ13)))</formula>
    </cfRule>
    <cfRule type="containsText" dxfId="220" priority="394" operator="containsText" text="Alto">
      <formula>NOT(ISERROR(SEARCH("Alto",AJ13)))</formula>
    </cfRule>
    <cfRule type="containsText" dxfId="219" priority="395" operator="containsText" text="Moderado">
      <formula>NOT(ISERROR(SEARCH("Moderado",AJ13)))</formula>
    </cfRule>
    <cfRule type="containsText" dxfId="218" priority="396" operator="containsText" text="Bajo">
      <formula>NOT(ISERROR(SEARCH("Bajo",AJ13)))</formula>
    </cfRule>
  </conditionalFormatting>
  <conditionalFormatting sqref="AE13">
    <cfRule type="containsText" dxfId="217" priority="388" operator="containsText" text="Muy Baja">
      <formula>NOT(ISERROR(SEARCH("Muy Baja",AE13)))</formula>
    </cfRule>
    <cfRule type="containsText" dxfId="216" priority="389" operator="containsText" text="Baja">
      <formula>NOT(ISERROR(SEARCH("Baja",AE13)))</formula>
    </cfRule>
    <cfRule type="containsText" dxfId="215" priority="390" operator="containsText" text="A l t a">
      <formula>NOT(ISERROR(SEARCH("A l t a",AE13)))</formula>
    </cfRule>
    <cfRule type="containsText" dxfId="214" priority="391" operator="containsText" text="Muy Alta">
      <formula>NOT(ISERROR(SEARCH("Muy Alta",AE13)))</formula>
    </cfRule>
    <cfRule type="cellIs" dxfId="213" priority="392" operator="equal">
      <formula>"Media"</formula>
    </cfRule>
  </conditionalFormatting>
  <conditionalFormatting sqref="AJ19">
    <cfRule type="containsText" dxfId="212" priority="374" operator="containsText" text="Extremo">
      <formula>NOT(ISERROR(SEARCH(("Extremo"),(AJ19))))</formula>
    </cfRule>
  </conditionalFormatting>
  <conditionalFormatting sqref="AJ19">
    <cfRule type="containsText" dxfId="211" priority="375" operator="containsText" text="Alto">
      <formula>NOT(ISERROR(SEARCH(("Alto"),(AJ19))))</formula>
    </cfRule>
  </conditionalFormatting>
  <conditionalFormatting sqref="AJ19">
    <cfRule type="containsText" dxfId="210" priority="376" operator="containsText" text="Moderado">
      <formula>NOT(ISERROR(SEARCH(("Moderado"),(AJ19))))</formula>
    </cfRule>
  </conditionalFormatting>
  <conditionalFormatting sqref="AJ19">
    <cfRule type="containsText" dxfId="209" priority="377" operator="containsText" text="Bajo">
      <formula>NOT(ISERROR(SEARCH(("Bajo"),(AJ19))))</formula>
    </cfRule>
  </conditionalFormatting>
  <conditionalFormatting sqref="AG19">
    <cfRule type="containsText" dxfId="208" priority="378" operator="containsText" text="Catastrófico">
      <formula>NOT(ISERROR(SEARCH(("Catastrófico"),(AG19))))</formula>
    </cfRule>
  </conditionalFormatting>
  <conditionalFormatting sqref="AG19">
    <cfRule type="containsText" dxfId="207" priority="379" operator="containsText" text="Mayor">
      <formula>NOT(ISERROR(SEARCH(("Mayor"),(AG19))))</formula>
    </cfRule>
  </conditionalFormatting>
  <conditionalFormatting sqref="AG19">
    <cfRule type="containsText" dxfId="206" priority="380" operator="containsText" text="Moderado">
      <formula>NOT(ISERROR(SEARCH(("Moderado"),(AG19))))</formula>
    </cfRule>
  </conditionalFormatting>
  <conditionalFormatting sqref="AG19">
    <cfRule type="containsText" dxfId="205" priority="381" operator="containsText" text="Menor">
      <formula>NOT(ISERROR(SEARCH(("Menor"),(AG19))))</formula>
    </cfRule>
  </conditionalFormatting>
  <conditionalFormatting sqref="AG19">
    <cfRule type="containsText" dxfId="204" priority="382" operator="containsText" text="Leve">
      <formula>NOT(ISERROR(SEARCH(("Leve"),(AG19))))</formula>
    </cfRule>
  </conditionalFormatting>
  <conditionalFormatting sqref="AE19">
    <cfRule type="containsText" dxfId="203" priority="383" operator="containsText" text="Muy Baja">
      <formula>NOT(ISERROR(SEARCH(("Muy Baja"),(AE19))))</formula>
    </cfRule>
  </conditionalFormatting>
  <conditionalFormatting sqref="AE19">
    <cfRule type="containsText" dxfId="202" priority="384" operator="containsText" text="Baja">
      <formula>NOT(ISERROR(SEARCH(("Baja"),(AE19))))</formula>
    </cfRule>
  </conditionalFormatting>
  <conditionalFormatting sqref="AE19">
    <cfRule type="containsText" dxfId="201" priority="385" operator="containsText" text="A l t a">
      <formula>NOT(ISERROR(SEARCH(("A l t a"),(AE19))))</formula>
    </cfRule>
  </conditionalFormatting>
  <conditionalFormatting sqref="AE19">
    <cfRule type="containsText" dxfId="200" priority="386" operator="containsText" text="Muy Alta">
      <formula>NOT(ISERROR(SEARCH(("Muy Alta"),(AE19))))</formula>
    </cfRule>
  </conditionalFormatting>
  <conditionalFormatting sqref="AE19">
    <cfRule type="cellIs" dxfId="199" priority="387" operator="equal">
      <formula>"Media"</formula>
    </cfRule>
  </conditionalFormatting>
  <conditionalFormatting sqref="AJ20">
    <cfRule type="containsText" dxfId="198" priority="360" operator="containsText" text="Extremo">
      <formula>NOT(ISERROR(SEARCH(("Extremo"),(AJ20))))</formula>
    </cfRule>
  </conditionalFormatting>
  <conditionalFormatting sqref="AJ20">
    <cfRule type="containsText" dxfId="197" priority="361" operator="containsText" text="Alto">
      <formula>NOT(ISERROR(SEARCH(("Alto"),(AJ20))))</formula>
    </cfRule>
  </conditionalFormatting>
  <conditionalFormatting sqref="AJ20">
    <cfRule type="containsText" dxfId="196" priority="362" operator="containsText" text="Moderado">
      <formula>NOT(ISERROR(SEARCH(("Moderado"),(AJ20))))</formula>
    </cfRule>
  </conditionalFormatting>
  <conditionalFormatting sqref="AJ20">
    <cfRule type="containsText" dxfId="195" priority="363" operator="containsText" text="Bajo">
      <formula>NOT(ISERROR(SEARCH(("Bajo"),(AJ20))))</formula>
    </cfRule>
  </conditionalFormatting>
  <conditionalFormatting sqref="AG20">
    <cfRule type="containsText" dxfId="194" priority="364" operator="containsText" text="Catastrófico">
      <formula>NOT(ISERROR(SEARCH(("Catastrófico"),(AG20))))</formula>
    </cfRule>
  </conditionalFormatting>
  <conditionalFormatting sqref="AG20">
    <cfRule type="containsText" dxfId="193" priority="365" operator="containsText" text="Mayor">
      <formula>NOT(ISERROR(SEARCH(("Mayor"),(AG20))))</formula>
    </cfRule>
  </conditionalFormatting>
  <conditionalFormatting sqref="AG20">
    <cfRule type="containsText" dxfId="192" priority="366" operator="containsText" text="Moderado">
      <formula>NOT(ISERROR(SEARCH(("Moderado"),(AG20))))</formula>
    </cfRule>
  </conditionalFormatting>
  <conditionalFormatting sqref="AG20">
    <cfRule type="containsText" dxfId="191" priority="367" operator="containsText" text="Menor">
      <formula>NOT(ISERROR(SEARCH(("Menor"),(AG20))))</formula>
    </cfRule>
  </conditionalFormatting>
  <conditionalFormatting sqref="AG20">
    <cfRule type="containsText" dxfId="190" priority="368" operator="containsText" text="Leve">
      <formula>NOT(ISERROR(SEARCH(("Leve"),(AG20))))</formula>
    </cfRule>
  </conditionalFormatting>
  <conditionalFormatting sqref="AE20">
    <cfRule type="containsText" dxfId="189" priority="369" operator="containsText" text="Muy Baja">
      <formula>NOT(ISERROR(SEARCH(("Muy Baja"),(AE20))))</formula>
    </cfRule>
  </conditionalFormatting>
  <conditionalFormatting sqref="AE20">
    <cfRule type="containsText" dxfId="188" priority="370" operator="containsText" text="Baja">
      <formula>NOT(ISERROR(SEARCH(("Baja"),(AE20))))</formula>
    </cfRule>
  </conditionalFormatting>
  <conditionalFormatting sqref="AE20">
    <cfRule type="containsText" dxfId="187" priority="371" operator="containsText" text="A l t a">
      <formula>NOT(ISERROR(SEARCH(("A l t a"),(AE20))))</formula>
    </cfRule>
  </conditionalFormatting>
  <conditionalFormatting sqref="AE20">
    <cfRule type="containsText" dxfId="186" priority="372" operator="containsText" text="Muy Alta">
      <formula>NOT(ISERROR(SEARCH(("Muy Alta"),(AE20))))</formula>
    </cfRule>
  </conditionalFormatting>
  <conditionalFormatting sqref="AE20">
    <cfRule type="cellIs" dxfId="185" priority="373" operator="equal">
      <formula>"Media"</formula>
    </cfRule>
  </conditionalFormatting>
  <conditionalFormatting sqref="AJ23">
    <cfRule type="containsText" dxfId="184" priority="346" operator="containsText" text="Extremo">
      <formula>NOT(ISERROR(SEARCH(("Extremo"),(AJ23))))</formula>
    </cfRule>
  </conditionalFormatting>
  <conditionalFormatting sqref="AJ23">
    <cfRule type="containsText" dxfId="183" priority="347" operator="containsText" text="Alto">
      <formula>NOT(ISERROR(SEARCH(("Alto"),(AJ23))))</formula>
    </cfRule>
  </conditionalFormatting>
  <conditionalFormatting sqref="AJ23">
    <cfRule type="containsText" dxfId="182" priority="348" operator="containsText" text="Moderado">
      <formula>NOT(ISERROR(SEARCH(("Moderado"),(AJ23))))</formula>
    </cfRule>
  </conditionalFormatting>
  <conditionalFormatting sqref="AJ23">
    <cfRule type="containsText" dxfId="181" priority="349" operator="containsText" text="Bajo">
      <formula>NOT(ISERROR(SEARCH(("Bajo"),(AJ23))))</formula>
    </cfRule>
  </conditionalFormatting>
  <conditionalFormatting sqref="AG23">
    <cfRule type="containsText" dxfId="180" priority="350" operator="containsText" text="Catastrófico">
      <formula>NOT(ISERROR(SEARCH(("Catastrófico"),(AG23))))</formula>
    </cfRule>
  </conditionalFormatting>
  <conditionalFormatting sqref="AG23">
    <cfRule type="containsText" dxfId="179" priority="351" operator="containsText" text="Mayor">
      <formula>NOT(ISERROR(SEARCH(("Mayor"),(AG23))))</formula>
    </cfRule>
  </conditionalFormatting>
  <conditionalFormatting sqref="AG23">
    <cfRule type="containsText" dxfId="178" priority="352" operator="containsText" text="Moderado">
      <formula>NOT(ISERROR(SEARCH(("Moderado"),(AG23))))</formula>
    </cfRule>
  </conditionalFormatting>
  <conditionalFormatting sqref="AG23">
    <cfRule type="containsText" dxfId="177" priority="353" operator="containsText" text="Menor">
      <formula>NOT(ISERROR(SEARCH(("Menor"),(AG23))))</formula>
    </cfRule>
  </conditionalFormatting>
  <conditionalFormatting sqref="AG23">
    <cfRule type="containsText" dxfId="176" priority="354" operator="containsText" text="Leve">
      <formula>NOT(ISERROR(SEARCH(("Leve"),(AG23))))</formula>
    </cfRule>
  </conditionalFormatting>
  <conditionalFormatting sqref="AE23">
    <cfRule type="containsText" dxfId="175" priority="355" operator="containsText" text="Muy Baja">
      <formula>NOT(ISERROR(SEARCH(("Muy Baja"),(AE23))))</formula>
    </cfRule>
  </conditionalFormatting>
  <conditionalFormatting sqref="AE23">
    <cfRule type="containsText" dxfId="174" priority="356" operator="containsText" text="Baja">
      <formula>NOT(ISERROR(SEARCH(("Baja"),(AE23))))</formula>
    </cfRule>
  </conditionalFormatting>
  <conditionalFormatting sqref="AE23">
    <cfRule type="containsText" dxfId="173" priority="357" operator="containsText" text="A l t a">
      <formula>NOT(ISERROR(SEARCH(("A l t a"),(AE23))))</formula>
    </cfRule>
  </conditionalFormatting>
  <conditionalFormatting sqref="AE23">
    <cfRule type="containsText" dxfId="172" priority="358" operator="containsText" text="Muy Alta">
      <formula>NOT(ISERROR(SEARCH(("Muy Alta"),(AE23))))</formula>
    </cfRule>
  </conditionalFormatting>
  <conditionalFormatting sqref="AE23">
    <cfRule type="cellIs" dxfId="171" priority="359" operator="equal">
      <formula>"Media"</formula>
    </cfRule>
  </conditionalFormatting>
  <conditionalFormatting sqref="T28">
    <cfRule type="containsText" dxfId="170" priority="342" operator="containsText" text="Extremo">
      <formula>NOT(ISERROR(SEARCH(("Extremo"),(T28))))</formula>
    </cfRule>
  </conditionalFormatting>
  <conditionalFormatting sqref="T28">
    <cfRule type="containsText" dxfId="169" priority="343" operator="containsText" text="Alto">
      <formula>NOT(ISERROR(SEARCH(("Alto"),(T28))))</formula>
    </cfRule>
  </conditionalFormatting>
  <conditionalFormatting sqref="T28">
    <cfRule type="containsText" dxfId="168" priority="344" operator="containsText" text="Moderado">
      <formula>NOT(ISERROR(SEARCH(("Moderado"),(T28))))</formula>
    </cfRule>
  </conditionalFormatting>
  <conditionalFormatting sqref="T28">
    <cfRule type="containsText" dxfId="167" priority="345" operator="containsText" text="Bajo">
      <formula>NOT(ISERROR(SEARCH(("Bajo"),(T28))))</formula>
    </cfRule>
  </conditionalFormatting>
  <conditionalFormatting sqref="AM61">
    <cfRule type="containsText" dxfId="166" priority="334" operator="containsText" text="Extremo">
      <formula>NOT(ISERROR(SEARCH(("Extremo"),(AM61))))</formula>
    </cfRule>
  </conditionalFormatting>
  <conditionalFormatting sqref="AM61">
    <cfRule type="containsText" dxfId="165" priority="335" operator="containsText" text="Alto">
      <formula>NOT(ISERROR(SEARCH(("Alto"),(AM61))))</formula>
    </cfRule>
  </conditionalFormatting>
  <conditionalFormatting sqref="AM61">
    <cfRule type="containsText" dxfId="164" priority="336" operator="containsText" text="Moderado">
      <formula>NOT(ISERROR(SEARCH(("Moderado"),(AM61))))</formula>
    </cfRule>
  </conditionalFormatting>
  <conditionalFormatting sqref="AM61">
    <cfRule type="containsText" dxfId="163" priority="337" operator="containsText" text="Bajo">
      <formula>NOT(ISERROR(SEARCH(("Bajo"),(AM61))))</formula>
    </cfRule>
  </conditionalFormatting>
  <conditionalFormatting sqref="AM61">
    <cfRule type="containsText" dxfId="162" priority="338" operator="containsText" text="Extremo">
      <formula>NOT(ISERROR(SEARCH(("Extremo"),(AM61))))</formula>
    </cfRule>
  </conditionalFormatting>
  <conditionalFormatting sqref="AM61">
    <cfRule type="containsText" dxfId="161" priority="339" operator="containsText" text="Alto">
      <formula>NOT(ISERROR(SEARCH(("Alto"),(AM61))))</formula>
    </cfRule>
  </conditionalFormatting>
  <conditionalFormatting sqref="AM61">
    <cfRule type="containsText" dxfId="160" priority="340" operator="containsText" text="Moderado">
      <formula>NOT(ISERROR(SEARCH(("Moderado"),(AM61))))</formula>
    </cfRule>
  </conditionalFormatting>
  <conditionalFormatting sqref="AM61">
    <cfRule type="containsText" dxfId="159" priority="341" operator="containsText" text="Bajo">
      <formula>NOT(ISERROR(SEARCH(("Bajo"),(AM61))))</formula>
    </cfRule>
  </conditionalFormatting>
  <conditionalFormatting sqref="T95">
    <cfRule type="containsText" dxfId="158" priority="326" operator="containsText" text="Extremo">
      <formula>NOT(ISERROR(SEARCH(("Extremo"),(T95))))</formula>
    </cfRule>
  </conditionalFormatting>
  <conditionalFormatting sqref="T95">
    <cfRule type="containsText" dxfId="157" priority="327" operator="containsText" text="Alto">
      <formula>NOT(ISERROR(SEARCH(("Alto"),(T95))))</formula>
    </cfRule>
  </conditionalFormatting>
  <conditionalFormatting sqref="T95">
    <cfRule type="containsText" dxfId="156" priority="328" operator="containsText" text="Moderado">
      <formula>NOT(ISERROR(SEARCH(("Moderado"),(T95))))</formula>
    </cfRule>
  </conditionalFormatting>
  <conditionalFormatting sqref="T95">
    <cfRule type="containsText" dxfId="155" priority="329" operator="containsText" text="Bajo">
      <formula>NOT(ISERROR(SEARCH(("Bajo"),(T95))))</formula>
    </cfRule>
  </conditionalFormatting>
  <conditionalFormatting sqref="T97">
    <cfRule type="containsText" dxfId="154" priority="330" operator="containsText" text="Extremo">
      <formula>NOT(ISERROR(SEARCH(("Extremo"),(T97))))</formula>
    </cfRule>
  </conditionalFormatting>
  <conditionalFormatting sqref="T97">
    <cfRule type="containsText" dxfId="153" priority="331" operator="containsText" text="Alto">
      <formula>NOT(ISERROR(SEARCH(("Alto"),(T97))))</formula>
    </cfRule>
  </conditionalFormatting>
  <conditionalFormatting sqref="T97">
    <cfRule type="containsText" dxfId="152" priority="332" operator="containsText" text="Moderado">
      <formula>NOT(ISERROR(SEARCH(("Moderado"),(T97))))</formula>
    </cfRule>
  </conditionalFormatting>
  <conditionalFormatting sqref="T97">
    <cfRule type="containsText" dxfId="151" priority="333" operator="containsText" text="Bajo">
      <formula>NOT(ISERROR(SEARCH(("Bajo"),(T97))))</formula>
    </cfRule>
  </conditionalFormatting>
  <conditionalFormatting sqref="M118">
    <cfRule type="containsText" dxfId="150" priority="321" operator="containsText" text="Muy Baja">
      <formula>NOT(ISERROR(SEARCH("Muy Baja",M118)))</formula>
    </cfRule>
    <cfRule type="containsText" dxfId="149" priority="322" operator="containsText" text="Baja">
      <formula>NOT(ISERROR(SEARCH("Baja",M118)))</formula>
    </cfRule>
    <cfRule type="containsText" dxfId="148" priority="323" operator="containsText" text="A l t a">
      <formula>NOT(ISERROR(SEARCH("A l t a",M118)))</formula>
    </cfRule>
    <cfRule type="containsText" dxfId="147" priority="324" operator="containsText" text="Muy Alta">
      <formula>NOT(ISERROR(SEARCH("Muy Alta",M118)))</formula>
    </cfRule>
    <cfRule type="cellIs" dxfId="146" priority="325" operator="equal">
      <formula>"Media"</formula>
    </cfRule>
  </conditionalFormatting>
  <conditionalFormatting sqref="N118">
    <cfRule type="containsText" dxfId="145" priority="316" operator="containsText" text="Muy Baja">
      <formula>NOT(ISERROR(SEARCH("Muy Baja",N118)))</formula>
    </cfRule>
    <cfRule type="containsText" dxfId="144" priority="317" operator="containsText" text="Baja">
      <formula>NOT(ISERROR(SEARCH("Baja",N118)))</formula>
    </cfRule>
    <cfRule type="containsText" dxfId="143" priority="318" operator="containsText" text="A l t a">
      <formula>NOT(ISERROR(SEARCH("A l t a",N118)))</formula>
    </cfRule>
    <cfRule type="containsText" dxfId="142" priority="319" operator="containsText" text="Muy Alta">
      <formula>NOT(ISERROR(SEARCH("Muy Alta",N118)))</formula>
    </cfRule>
    <cfRule type="cellIs" dxfId="141" priority="320" operator="equal">
      <formula>"Media"</formula>
    </cfRule>
  </conditionalFormatting>
  <conditionalFormatting sqref="P116">
    <cfRule type="containsText" dxfId="140" priority="307" operator="containsText" text="Catastrófico">
      <formula>NOT(ISERROR(SEARCH(("Catastrófico"),(P116))))</formula>
    </cfRule>
  </conditionalFormatting>
  <conditionalFormatting sqref="P116">
    <cfRule type="containsText" dxfId="139" priority="308" operator="containsText" text="Mayor">
      <formula>NOT(ISERROR(SEARCH(("Mayor"),(P116))))</formula>
    </cfRule>
  </conditionalFormatting>
  <conditionalFormatting sqref="P116">
    <cfRule type="containsText" dxfId="138" priority="309" operator="containsText" text="Moderado">
      <formula>NOT(ISERROR(SEARCH(("Moderado"),(P116))))</formula>
    </cfRule>
  </conditionalFormatting>
  <conditionalFormatting sqref="P116">
    <cfRule type="containsText" dxfId="137" priority="310" operator="containsText" text="Menor">
      <formula>NOT(ISERROR(SEARCH(("Menor"),(P116))))</formula>
    </cfRule>
  </conditionalFormatting>
  <conditionalFormatting sqref="P116">
    <cfRule type="containsText" dxfId="136" priority="311" operator="containsText" text="Leve">
      <formula>NOT(ISERROR(SEARCH(("Leve"),(P116))))</formula>
    </cfRule>
  </conditionalFormatting>
  <conditionalFormatting sqref="S116">
    <cfRule type="containsText" dxfId="135" priority="312" operator="containsText" text="Extremo">
      <formula>NOT(ISERROR(SEARCH(("Extremo"),(S116))))</formula>
    </cfRule>
  </conditionalFormatting>
  <conditionalFormatting sqref="S116">
    <cfRule type="containsText" dxfId="134" priority="313" operator="containsText" text="Alto">
      <formula>NOT(ISERROR(SEARCH(("Alto"),(S116))))</formula>
    </cfRule>
  </conditionalFormatting>
  <conditionalFormatting sqref="S116">
    <cfRule type="containsText" dxfId="133" priority="314" operator="containsText" text="Moderado">
      <formula>NOT(ISERROR(SEARCH(("Moderado"),(S116))))</formula>
    </cfRule>
  </conditionalFormatting>
  <conditionalFormatting sqref="S116">
    <cfRule type="containsText" dxfId="132" priority="315" operator="containsText" text="Bajo">
      <formula>NOT(ISERROR(SEARCH(("Bajo"),(S116))))</formula>
    </cfRule>
  </conditionalFormatting>
  <conditionalFormatting sqref="P118">
    <cfRule type="containsText" dxfId="131" priority="298" operator="containsText" text="Catastrófico">
      <formula>NOT(ISERROR(SEARCH(("Catastrófico"),(P118))))</formula>
    </cfRule>
  </conditionalFormatting>
  <conditionalFormatting sqref="P118">
    <cfRule type="containsText" dxfId="130" priority="299" operator="containsText" text="Mayor">
      <formula>NOT(ISERROR(SEARCH(("Mayor"),(P118))))</formula>
    </cfRule>
  </conditionalFormatting>
  <conditionalFormatting sqref="P118">
    <cfRule type="containsText" dxfId="129" priority="300" operator="containsText" text="Moderado">
      <formula>NOT(ISERROR(SEARCH(("Moderado"),(P118))))</formula>
    </cfRule>
  </conditionalFormatting>
  <conditionalFormatting sqref="P118">
    <cfRule type="containsText" dxfId="128" priority="301" operator="containsText" text="Menor">
      <formula>NOT(ISERROR(SEARCH(("Menor"),(P118))))</formula>
    </cfRule>
  </conditionalFormatting>
  <conditionalFormatting sqref="P118">
    <cfRule type="containsText" dxfId="127" priority="302" operator="containsText" text="Leve">
      <formula>NOT(ISERROR(SEARCH(("Leve"),(P118))))</formula>
    </cfRule>
  </conditionalFormatting>
  <conditionalFormatting sqref="S118">
    <cfRule type="containsText" dxfId="126" priority="303" operator="containsText" text="Extremo">
      <formula>NOT(ISERROR(SEARCH(("Extremo"),(S118))))</formula>
    </cfRule>
  </conditionalFormatting>
  <conditionalFormatting sqref="S118">
    <cfRule type="containsText" dxfId="125" priority="304" operator="containsText" text="Alto">
      <formula>NOT(ISERROR(SEARCH(("Alto"),(S118))))</formula>
    </cfRule>
  </conditionalFormatting>
  <conditionalFormatting sqref="S118">
    <cfRule type="containsText" dxfId="124" priority="305" operator="containsText" text="Moderado">
      <formula>NOT(ISERROR(SEARCH(("Moderado"),(S118))))</formula>
    </cfRule>
  </conditionalFormatting>
  <conditionalFormatting sqref="S118">
    <cfRule type="containsText" dxfId="123" priority="306" operator="containsText" text="Bajo">
      <formula>NOT(ISERROR(SEARCH(("Bajo"),(S118))))</formula>
    </cfRule>
  </conditionalFormatting>
  <conditionalFormatting sqref="AE120">
    <cfRule type="containsText" dxfId="122" priority="87" operator="containsText" text="Muy Alta">
      <formula>NOT(ISERROR(SEARCH(("Muy Alta"),(AE120))))</formula>
    </cfRule>
  </conditionalFormatting>
  <conditionalFormatting sqref="AE115">
    <cfRule type="containsText" dxfId="121" priority="4" operator="containsText" text="Muy Alta">
      <formula>NOT(ISERROR(SEARCH(("Muy Alta"),(AE115))))</formula>
    </cfRule>
  </conditionalFormatting>
  <conditionalFormatting sqref="I122">
    <cfRule type="containsText" dxfId="120" priority="140" operator="containsText" text="Muy Baja">
      <formula>NOT(ISERROR(SEARCH(("Muy Baja"),(I122))))</formula>
    </cfRule>
  </conditionalFormatting>
  <conditionalFormatting sqref="I122">
    <cfRule type="containsText" dxfId="119" priority="141" operator="containsText" text="Baja">
      <formula>NOT(ISERROR(SEARCH(("Baja"),(I122))))</formula>
    </cfRule>
  </conditionalFormatting>
  <conditionalFormatting sqref="I122">
    <cfRule type="containsText" dxfId="118" priority="142" operator="containsText" text="A l t a">
      <formula>NOT(ISERROR(SEARCH(("A l t a"),(I122))))</formula>
    </cfRule>
  </conditionalFormatting>
  <conditionalFormatting sqref="I122">
    <cfRule type="containsText" dxfId="117" priority="143" operator="containsText" text="Muy Alta">
      <formula>NOT(ISERROR(SEARCH(("Muy Alta"),(I122))))</formula>
    </cfRule>
  </conditionalFormatting>
  <conditionalFormatting sqref="I122">
    <cfRule type="cellIs" dxfId="116" priority="144" operator="equal">
      <formula>"Media"</formula>
    </cfRule>
  </conditionalFormatting>
  <conditionalFormatting sqref="L122">
    <cfRule type="containsText" dxfId="115" priority="145" operator="containsText" text="Catastrófico">
      <formula>NOT(ISERROR(SEARCH(("Catastrófico"),(L122))))</formula>
    </cfRule>
  </conditionalFormatting>
  <conditionalFormatting sqref="L122">
    <cfRule type="containsText" dxfId="114" priority="146" operator="containsText" text="Mayor">
      <formula>NOT(ISERROR(SEARCH(("Mayor"),(L122))))</formula>
    </cfRule>
  </conditionalFormatting>
  <conditionalFormatting sqref="L122">
    <cfRule type="containsText" dxfId="113" priority="147" operator="containsText" text="Moderado">
      <formula>NOT(ISERROR(SEARCH(("Moderado"),(L122))))</formula>
    </cfRule>
  </conditionalFormatting>
  <conditionalFormatting sqref="L122">
    <cfRule type="containsText" dxfId="112" priority="148" operator="containsText" text="Menor">
      <formula>NOT(ISERROR(SEARCH(("Menor"),(L122))))</formula>
    </cfRule>
  </conditionalFormatting>
  <conditionalFormatting sqref="L122">
    <cfRule type="containsText" dxfId="111" priority="149" operator="containsText" text="Leve">
      <formula>NOT(ISERROR(SEARCH(("Leve"),(L122))))</formula>
    </cfRule>
  </conditionalFormatting>
  <conditionalFormatting sqref="J122">
    <cfRule type="containsText" dxfId="110" priority="150" operator="containsText" text="Muy Baja">
      <formula>NOT(ISERROR(SEARCH(("Muy Baja"),(J122))))</formula>
    </cfRule>
  </conditionalFormatting>
  <conditionalFormatting sqref="J122">
    <cfRule type="containsText" dxfId="109" priority="151" operator="containsText" text="Baja">
      <formula>NOT(ISERROR(SEARCH(("Baja"),(J122))))</formula>
    </cfRule>
  </conditionalFormatting>
  <conditionalFormatting sqref="J122">
    <cfRule type="containsText" dxfId="108" priority="152" operator="containsText" text="A l t a">
      <formula>NOT(ISERROR(SEARCH(("A l t a"),(J122))))</formula>
    </cfRule>
  </conditionalFormatting>
  <conditionalFormatting sqref="J122">
    <cfRule type="containsText" dxfId="107" priority="153" operator="containsText" text="Muy Alta">
      <formula>NOT(ISERROR(SEARCH(("Muy Alta"),(J122))))</formula>
    </cfRule>
  </conditionalFormatting>
  <conditionalFormatting sqref="J122">
    <cfRule type="cellIs" dxfId="106" priority="154" operator="equal">
      <formula>"Media"</formula>
    </cfRule>
  </conditionalFormatting>
  <conditionalFormatting sqref="O122">
    <cfRule type="containsText" dxfId="105" priority="155" operator="containsText" text="Extremo">
      <formula>NOT(ISERROR(SEARCH(("Extremo"),(O122))))</formula>
    </cfRule>
  </conditionalFormatting>
  <conditionalFormatting sqref="O122">
    <cfRule type="containsText" dxfId="104" priority="156" operator="containsText" text="Alto">
      <formula>NOT(ISERROR(SEARCH(("Alto"),(O122))))</formula>
    </cfRule>
  </conditionalFormatting>
  <conditionalFormatting sqref="O122">
    <cfRule type="containsText" dxfId="103" priority="157" operator="containsText" text="Moderado">
      <formula>NOT(ISERROR(SEARCH(("Moderado"),(O122))))</formula>
    </cfRule>
  </conditionalFormatting>
  <conditionalFormatting sqref="O122">
    <cfRule type="containsText" dxfId="102" priority="158" operator="containsText" text="Bajo">
      <formula>NOT(ISERROR(SEARCH(("Bajo"),(O122))))</formula>
    </cfRule>
  </conditionalFormatting>
  <conditionalFormatting sqref="AA122">
    <cfRule type="containsText" dxfId="101" priority="106" operator="containsText" text="Muy Baja">
      <formula>NOT(ISERROR(SEARCH(("Muy Baja"),(AA122))))</formula>
    </cfRule>
  </conditionalFormatting>
  <conditionalFormatting sqref="AA122">
    <cfRule type="containsText" dxfId="100" priority="105" operator="containsText" text="Baja">
      <formula>NOT(ISERROR(SEARCH(("Baja"),(AA122))))</formula>
    </cfRule>
  </conditionalFormatting>
  <conditionalFormatting sqref="AA122">
    <cfRule type="containsText" dxfId="99" priority="104" operator="containsText" text="A l t a">
      <formula>NOT(ISERROR(SEARCH(("A l t a"),(AA122))))</formula>
    </cfRule>
  </conditionalFormatting>
  <conditionalFormatting sqref="AA122">
    <cfRule type="containsText" dxfId="98" priority="103" operator="containsText" text="Muy Alta">
      <formula>NOT(ISERROR(SEARCH(("Muy Alta"),(AA122))))</formula>
    </cfRule>
  </conditionalFormatting>
  <conditionalFormatting sqref="AA122">
    <cfRule type="cellIs" dxfId="97" priority="102" operator="equal">
      <formula>"Media"</formula>
    </cfRule>
  </conditionalFormatting>
  <conditionalFormatting sqref="AC122">
    <cfRule type="containsText" dxfId="96" priority="101" operator="containsText" text="Catastrófico">
      <formula>NOT(ISERROR(SEARCH(("Catastrófico"),(AC122))))</formula>
    </cfRule>
  </conditionalFormatting>
  <conditionalFormatting sqref="AC122">
    <cfRule type="containsText" dxfId="95" priority="100" operator="containsText" text="Mayor">
      <formula>NOT(ISERROR(SEARCH(("Mayor"),(AC122))))</formula>
    </cfRule>
  </conditionalFormatting>
  <conditionalFormatting sqref="AG120">
    <cfRule type="containsText" dxfId="94" priority="99" operator="containsText" text="Catastrófico">
      <formula>NOT(ISERROR(SEARCH(("Catastrófico"),(AG120))))</formula>
    </cfRule>
  </conditionalFormatting>
  <conditionalFormatting sqref="AG120">
    <cfRule type="containsText" dxfId="93" priority="98" operator="containsText" text="Mayor">
      <formula>NOT(ISERROR(SEARCH(("Mayor"),(AG120))))</formula>
    </cfRule>
  </conditionalFormatting>
  <conditionalFormatting sqref="AG120 P120">
    <cfRule type="containsText" dxfId="92" priority="97" operator="containsText" text="Moderado">
      <formula>NOT(ISERROR(SEARCH(("Moderado"),(P120))))</formula>
    </cfRule>
  </conditionalFormatting>
  <conditionalFormatting sqref="AG120">
    <cfRule type="containsText" dxfId="91" priority="96" operator="containsText" text="Menor">
      <formula>NOT(ISERROR(SEARCH(("Menor"),(AG120))))</formula>
    </cfRule>
  </conditionalFormatting>
  <conditionalFormatting sqref="AG120">
    <cfRule type="containsText" dxfId="90" priority="95" operator="containsText" text="Leve">
      <formula>NOT(ISERROR(SEARCH(("Leve"),(AG120))))</formula>
    </cfRule>
  </conditionalFormatting>
  <conditionalFormatting sqref="AJ120">
    <cfRule type="containsText" dxfId="89" priority="94" operator="containsText" text="Extremo">
      <formula>NOT(ISERROR(SEARCH(("Extremo"),(AJ120))))</formula>
    </cfRule>
  </conditionalFormatting>
  <conditionalFormatting sqref="AJ120">
    <cfRule type="containsText" dxfId="88" priority="93" operator="containsText" text="Alto">
      <formula>NOT(ISERROR(SEARCH(("Alto"),(AJ120))))</formula>
    </cfRule>
  </conditionalFormatting>
  <conditionalFormatting sqref="AJ120">
    <cfRule type="containsText" dxfId="87" priority="92" operator="containsText" text="Moderado">
      <formula>NOT(ISERROR(SEARCH(("Moderado"),(AJ120))))</formula>
    </cfRule>
  </conditionalFormatting>
  <conditionalFormatting sqref="AJ120">
    <cfRule type="containsText" dxfId="86" priority="91" operator="containsText" text="Bajo">
      <formula>NOT(ISERROR(SEARCH(("Bajo"),(AJ120))))</formula>
    </cfRule>
  </conditionalFormatting>
  <conditionalFormatting sqref="AE120">
    <cfRule type="containsText" dxfId="85" priority="90" operator="containsText" text="Muy Baja">
      <formula>NOT(ISERROR(SEARCH(("Muy Baja"),(AE120))))</formula>
    </cfRule>
  </conditionalFormatting>
  <conditionalFormatting sqref="AE120">
    <cfRule type="containsText" dxfId="84" priority="89" operator="containsText" text="Baja">
      <formula>NOT(ISERROR(SEARCH(("Baja"),(AE120))))</formula>
    </cfRule>
  </conditionalFormatting>
  <conditionalFormatting sqref="AE120 N120">
    <cfRule type="containsText" dxfId="83" priority="88" operator="containsText" text="A l t a">
      <formula>NOT(ISERROR(SEARCH(("A l t a"),(N120))))</formula>
    </cfRule>
  </conditionalFormatting>
  <conditionalFormatting sqref="AE120">
    <cfRule type="cellIs" dxfId="82" priority="86" operator="equal">
      <formula>"Media"</formula>
    </cfRule>
  </conditionalFormatting>
  <conditionalFormatting sqref="M120">
    <cfRule type="containsText" dxfId="81" priority="85" operator="containsText" text="Muy Baja">
      <formula>NOT(ISERROR(SEARCH(("Muy Baja"),(M120))))</formula>
    </cfRule>
  </conditionalFormatting>
  <conditionalFormatting sqref="M120">
    <cfRule type="containsText" dxfId="80" priority="84" operator="containsText" text="Baja">
      <formula>NOT(ISERROR(SEARCH(("Baja"),(M120))))</formula>
    </cfRule>
  </conditionalFormatting>
  <conditionalFormatting sqref="M120">
    <cfRule type="containsText" dxfId="79" priority="83" operator="containsText" text="A l t a">
      <formula>NOT(ISERROR(SEARCH(("A l t a"),(M120))))</formula>
    </cfRule>
  </conditionalFormatting>
  <conditionalFormatting sqref="M120">
    <cfRule type="containsText" dxfId="78" priority="3069" operator="containsText" text="Muy Alta">
      <formula>NOT(ISERROR(SEARCH(("Muy Alta"),(M120))))</formula>
    </cfRule>
  </conditionalFormatting>
  <conditionalFormatting sqref="M120">
    <cfRule type="cellIs" dxfId="77" priority="3070" operator="equal">
      <formula>"Media"</formula>
    </cfRule>
  </conditionalFormatting>
  <conditionalFormatting sqref="N120">
    <cfRule type="containsText" dxfId="76" priority="3071" operator="containsText" text="Muy Baja">
      <formula>NOT(ISERROR(SEARCH(("Muy Baja"),(N120))))</formula>
    </cfRule>
  </conditionalFormatting>
  <conditionalFormatting sqref="N120">
    <cfRule type="containsText" dxfId="75" priority="3072" operator="containsText" text="Baja">
      <formula>NOT(ISERROR(SEARCH(("Baja"),(N120))))</formula>
    </cfRule>
  </conditionalFormatting>
  <conditionalFormatting sqref="N120">
    <cfRule type="containsText" dxfId="74" priority="3073" operator="containsText" text="Muy Alta">
      <formula>NOT(ISERROR(SEARCH(("Muy Alta"),(N120))))</formula>
    </cfRule>
  </conditionalFormatting>
  <conditionalFormatting sqref="N120">
    <cfRule type="cellIs" dxfId="73" priority="3074" operator="equal">
      <formula>"Media"</formula>
    </cfRule>
  </conditionalFormatting>
  <conditionalFormatting sqref="S120">
    <cfRule type="containsText" dxfId="72" priority="3075" operator="containsText" text="Extremo">
      <formula>NOT(ISERROR(SEARCH(("Extremo"),(S120))))</formula>
    </cfRule>
  </conditionalFormatting>
  <conditionalFormatting sqref="S120">
    <cfRule type="containsText" dxfId="71" priority="3076" operator="containsText" text="Alto">
      <formula>NOT(ISERROR(SEARCH(("Alto"),(S120))))</formula>
    </cfRule>
  </conditionalFormatting>
  <conditionalFormatting sqref="S120">
    <cfRule type="containsText" dxfId="70" priority="3077" operator="containsText" text="Moderado">
      <formula>NOT(ISERROR(SEARCH(("Moderado"),(S120))))</formula>
    </cfRule>
  </conditionalFormatting>
  <conditionalFormatting sqref="S120">
    <cfRule type="containsText" dxfId="69" priority="3078" operator="containsText" text="Bajo">
      <formula>NOT(ISERROR(SEARCH(("Bajo"),(S120))))</formula>
    </cfRule>
  </conditionalFormatting>
  <conditionalFormatting sqref="P120">
    <cfRule type="containsText" dxfId="68" priority="3079" operator="containsText" text="Catastrófico">
      <formula>NOT(ISERROR(SEARCH(("Catastrófico"),(P120))))</formula>
    </cfRule>
  </conditionalFormatting>
  <conditionalFormatting sqref="P120">
    <cfRule type="containsText" dxfId="67" priority="3080" operator="containsText" text="Mayor">
      <formula>NOT(ISERROR(SEARCH(("Mayor"),(P120))))</formula>
    </cfRule>
  </conditionalFormatting>
  <conditionalFormatting sqref="P120">
    <cfRule type="containsText" dxfId="66" priority="3081" operator="containsText" text="Menor">
      <formula>NOT(ISERROR(SEARCH(("Menor"),(P120))))</formula>
    </cfRule>
  </conditionalFormatting>
  <conditionalFormatting sqref="P120">
    <cfRule type="containsText" dxfId="65" priority="3082" operator="containsText" text="Leve">
      <formula>NOT(ISERROR(SEARCH(("Leve"),(P120))))</formula>
    </cfRule>
  </conditionalFormatting>
  <conditionalFormatting sqref="AE115">
    <cfRule type="containsText" dxfId="64" priority="1" operator="containsText" text="Muy Baja">
      <formula>NOT(ISERROR(SEARCH(("Muy Baja"),(AE115))))</formula>
    </cfRule>
  </conditionalFormatting>
  <conditionalFormatting sqref="M113">
    <cfRule type="containsText" dxfId="63" priority="62" operator="containsText" text="Muy Baja">
      <formula>NOT(ISERROR(SEARCH("Muy Baja",M113)))</formula>
    </cfRule>
    <cfRule type="containsText" dxfId="62" priority="63" operator="containsText" text="Baja">
      <formula>NOT(ISERROR(SEARCH("Baja",M113)))</formula>
    </cfRule>
    <cfRule type="containsText" dxfId="61" priority="64" operator="containsText" text="A l t a">
      <formula>NOT(ISERROR(SEARCH("A l t a",M113)))</formula>
    </cfRule>
    <cfRule type="containsText" dxfId="60" priority="65" operator="containsText" text="Muy Alta">
      <formula>NOT(ISERROR(SEARCH("Muy Alta",M113)))</formula>
    </cfRule>
    <cfRule type="cellIs" dxfId="59" priority="66" operator="equal">
      <formula>"Media"</formula>
    </cfRule>
  </conditionalFormatting>
  <conditionalFormatting sqref="N113">
    <cfRule type="containsText" dxfId="58" priority="57" operator="containsText" text="Muy Baja">
      <formula>NOT(ISERROR(SEARCH("Muy Baja",N113)))</formula>
    </cfRule>
    <cfRule type="containsText" dxfId="57" priority="58" operator="containsText" text="Baja">
      <formula>NOT(ISERROR(SEARCH("Baja",N113)))</formula>
    </cfRule>
    <cfRule type="containsText" dxfId="56" priority="59" operator="containsText" text="A l t a">
      <formula>NOT(ISERROR(SEARCH("A l t a",N113)))</formula>
    </cfRule>
    <cfRule type="containsText" dxfId="55" priority="60" operator="containsText" text="Muy Alta">
      <formula>NOT(ISERROR(SEARCH("Muy Alta",N113)))</formula>
    </cfRule>
    <cfRule type="cellIs" dxfId="54" priority="61" operator="equal">
      <formula>"Media"</formula>
    </cfRule>
  </conditionalFormatting>
  <conditionalFormatting sqref="AE113">
    <cfRule type="containsText" dxfId="53" priority="52" operator="containsText" text="Muy Baja">
      <formula>NOT(ISERROR(SEARCH("Muy Baja",AE113)))</formula>
    </cfRule>
    <cfRule type="containsText" dxfId="52" priority="53" operator="containsText" text="Baja">
      <formula>NOT(ISERROR(SEARCH("Baja",AE113)))</formula>
    </cfRule>
    <cfRule type="containsText" dxfId="51" priority="54" operator="containsText" text="A l t a">
      <formula>NOT(ISERROR(SEARCH("A l t a",AE113)))</formula>
    </cfRule>
    <cfRule type="containsText" dxfId="50" priority="55" operator="containsText" text="Muy Alta">
      <formula>NOT(ISERROR(SEARCH("Muy Alta",AE113)))</formula>
    </cfRule>
    <cfRule type="cellIs" dxfId="49" priority="56" operator="equal">
      <formula>"Media"</formula>
    </cfRule>
  </conditionalFormatting>
  <conditionalFormatting sqref="AG113">
    <cfRule type="containsText" dxfId="48" priority="47" operator="containsText" text="Catastrófico">
      <formula>NOT(ISERROR(SEARCH("Catastrófico",AG113)))</formula>
    </cfRule>
    <cfRule type="containsText" dxfId="47" priority="48" operator="containsText" text="Mayor">
      <formula>NOT(ISERROR(SEARCH("Mayor",AG113)))</formula>
    </cfRule>
    <cfRule type="containsText" dxfId="46" priority="49" operator="containsText" text="Moderado">
      <formula>NOT(ISERROR(SEARCH("Moderado",AG113)))</formula>
    </cfRule>
    <cfRule type="containsText" dxfId="45" priority="50" operator="containsText" text="Menor">
      <formula>NOT(ISERROR(SEARCH("Menor",AG113)))</formula>
    </cfRule>
    <cfRule type="containsText" dxfId="44" priority="51" operator="containsText" text="Leve">
      <formula>NOT(ISERROR(SEARCH("Leve",AG113)))</formula>
    </cfRule>
  </conditionalFormatting>
  <conditionalFormatting sqref="AJ113">
    <cfRule type="containsText" dxfId="43" priority="43" operator="containsText" text="Extremo">
      <formula>NOT(ISERROR(SEARCH("Extremo",AJ113)))</formula>
    </cfRule>
    <cfRule type="containsText" dxfId="42" priority="44" operator="containsText" text="Alto">
      <formula>NOT(ISERROR(SEARCH("Alto",AJ113)))</formula>
    </cfRule>
    <cfRule type="containsText" dxfId="41" priority="45" operator="containsText" text="Moderado">
      <formula>NOT(ISERROR(SEARCH("Moderado",AJ113)))</formula>
    </cfRule>
    <cfRule type="containsText" dxfId="40" priority="46" operator="containsText" text="Bajo">
      <formula>NOT(ISERROR(SEARCH("Bajo",AJ113)))</formula>
    </cfRule>
  </conditionalFormatting>
  <conditionalFormatting sqref="P113">
    <cfRule type="containsText" dxfId="39" priority="34" operator="containsText" text="Catastrófico">
      <formula>NOT(ISERROR(SEARCH(("Catastrófico"),(P113))))</formula>
    </cfRule>
  </conditionalFormatting>
  <conditionalFormatting sqref="P113">
    <cfRule type="containsText" dxfId="38" priority="35" operator="containsText" text="Mayor">
      <formula>NOT(ISERROR(SEARCH(("Mayor"),(P113))))</formula>
    </cfRule>
  </conditionalFormatting>
  <conditionalFormatting sqref="P113">
    <cfRule type="containsText" dxfId="37" priority="36" operator="containsText" text="Moderado">
      <formula>NOT(ISERROR(SEARCH(("Moderado"),(P113))))</formula>
    </cfRule>
  </conditionalFormatting>
  <conditionalFormatting sqref="P113">
    <cfRule type="containsText" dxfId="36" priority="37" operator="containsText" text="Menor">
      <formula>NOT(ISERROR(SEARCH(("Menor"),(P113))))</formula>
    </cfRule>
  </conditionalFormatting>
  <conditionalFormatting sqref="P113">
    <cfRule type="containsText" dxfId="35" priority="38" operator="containsText" text="Leve">
      <formula>NOT(ISERROR(SEARCH(("Leve"),(P113))))</formula>
    </cfRule>
  </conditionalFormatting>
  <conditionalFormatting sqref="S113">
    <cfRule type="containsText" dxfId="34" priority="39" operator="containsText" text="Extremo">
      <formula>NOT(ISERROR(SEARCH(("Extremo"),(S113))))</formula>
    </cfRule>
  </conditionalFormatting>
  <conditionalFormatting sqref="S113">
    <cfRule type="containsText" dxfId="33" priority="40" operator="containsText" text="Alto">
      <formula>NOT(ISERROR(SEARCH(("Alto"),(S113))))</formula>
    </cfRule>
  </conditionalFormatting>
  <conditionalFormatting sqref="S113">
    <cfRule type="containsText" dxfId="32" priority="41" operator="containsText" text="Moderado">
      <formula>NOT(ISERROR(SEARCH(("Moderado"),(S113))))</formula>
    </cfRule>
  </conditionalFormatting>
  <conditionalFormatting sqref="S113">
    <cfRule type="containsText" dxfId="31" priority="42" operator="containsText" text="Bajo">
      <formula>NOT(ISERROR(SEARCH(("Bajo"),(S113))))</formula>
    </cfRule>
  </conditionalFormatting>
  <conditionalFormatting sqref="AG115">
    <cfRule type="containsText" dxfId="30" priority="6" operator="containsText" text="Catastrófico">
      <formula>NOT(ISERROR(SEARCH(("Catastrófico"),(AG115))))</formula>
    </cfRule>
  </conditionalFormatting>
  <conditionalFormatting sqref="M115">
    <cfRule type="containsText" dxfId="29" priority="29" operator="containsText" text="Muy Baja">
      <formula>NOT(ISERROR(SEARCH(("Muy Baja"),(M115))))</formula>
    </cfRule>
  </conditionalFormatting>
  <conditionalFormatting sqref="M115">
    <cfRule type="containsText" dxfId="28" priority="30" operator="containsText" text="Baja">
      <formula>NOT(ISERROR(SEARCH(("Baja"),(M115))))</formula>
    </cfRule>
  </conditionalFormatting>
  <conditionalFormatting sqref="M115">
    <cfRule type="containsText" dxfId="27" priority="31" operator="containsText" text="A l t a">
      <formula>NOT(ISERROR(SEARCH(("A l t a"),(M115))))</formula>
    </cfRule>
  </conditionalFormatting>
  <conditionalFormatting sqref="M115">
    <cfRule type="containsText" dxfId="26" priority="32" operator="containsText" text="Muy Alta">
      <formula>NOT(ISERROR(SEARCH(("Muy Alta"),(M115))))</formula>
    </cfRule>
  </conditionalFormatting>
  <conditionalFormatting sqref="M115">
    <cfRule type="cellIs" dxfId="25" priority="33" operator="equal">
      <formula>"Media"</formula>
    </cfRule>
  </conditionalFormatting>
  <conditionalFormatting sqref="N115">
    <cfRule type="containsText" dxfId="24" priority="24" operator="containsText" text="Muy Baja">
      <formula>NOT(ISERROR(SEARCH(("Muy Baja"),(N115))))</formula>
    </cfRule>
  </conditionalFormatting>
  <conditionalFormatting sqref="N115">
    <cfRule type="containsText" dxfId="23" priority="25" operator="containsText" text="Baja">
      <formula>NOT(ISERROR(SEARCH(("Baja"),(N115))))</formula>
    </cfRule>
  </conditionalFormatting>
  <conditionalFormatting sqref="N115">
    <cfRule type="containsText" dxfId="22" priority="26" operator="containsText" text="A l t a">
      <formula>NOT(ISERROR(SEARCH(("A l t a"),(N115))))</formula>
    </cfRule>
  </conditionalFormatting>
  <conditionalFormatting sqref="N115">
    <cfRule type="containsText" dxfId="21" priority="27" operator="containsText" text="Muy Alta">
      <formula>NOT(ISERROR(SEARCH(("Muy Alta"),(N115))))</formula>
    </cfRule>
  </conditionalFormatting>
  <conditionalFormatting sqref="N115">
    <cfRule type="cellIs" dxfId="20" priority="28" operator="equal">
      <formula>"Media"</formula>
    </cfRule>
  </conditionalFormatting>
  <conditionalFormatting sqref="P115">
    <cfRule type="containsText" dxfId="19" priority="15" operator="containsText" text="Catastrófico">
      <formula>NOT(ISERROR(SEARCH(("Catastrófico"),(P115))))</formula>
    </cfRule>
  </conditionalFormatting>
  <conditionalFormatting sqref="P115">
    <cfRule type="containsText" dxfId="18" priority="16" operator="containsText" text="Mayor">
      <formula>NOT(ISERROR(SEARCH(("Mayor"),(P115))))</formula>
    </cfRule>
  </conditionalFormatting>
  <conditionalFormatting sqref="P115">
    <cfRule type="containsText" dxfId="17" priority="17" operator="containsText" text="Moderado">
      <formula>NOT(ISERROR(SEARCH(("Moderado"),(P115))))</formula>
    </cfRule>
  </conditionalFormatting>
  <conditionalFormatting sqref="P115">
    <cfRule type="containsText" dxfId="16" priority="18" operator="containsText" text="Menor">
      <formula>NOT(ISERROR(SEARCH(("Menor"),(P115))))</formula>
    </cfRule>
  </conditionalFormatting>
  <conditionalFormatting sqref="P115">
    <cfRule type="containsText" dxfId="15" priority="19" operator="containsText" text="Leve">
      <formula>NOT(ISERROR(SEARCH(("Leve"),(P115))))</formula>
    </cfRule>
  </conditionalFormatting>
  <conditionalFormatting sqref="S115">
    <cfRule type="containsText" dxfId="14" priority="20" operator="containsText" text="Extremo">
      <formula>NOT(ISERROR(SEARCH(("Extremo"),(S115))))</formula>
    </cfRule>
  </conditionalFormatting>
  <conditionalFormatting sqref="S115">
    <cfRule type="containsText" dxfId="13" priority="21" operator="containsText" text="Alto">
      <formula>NOT(ISERROR(SEARCH(("Alto"),(S115))))</formula>
    </cfRule>
  </conditionalFormatting>
  <conditionalFormatting sqref="S115">
    <cfRule type="containsText" dxfId="12" priority="22" operator="containsText" text="Moderado">
      <formula>NOT(ISERROR(SEARCH(("Moderado"),(S115))))</formula>
    </cfRule>
  </conditionalFormatting>
  <conditionalFormatting sqref="S115">
    <cfRule type="containsText" dxfId="11" priority="23" operator="containsText" text="Bajo">
      <formula>NOT(ISERROR(SEARCH(("Bajo"),(S115))))</formula>
    </cfRule>
  </conditionalFormatting>
  <conditionalFormatting sqref="AG115">
    <cfRule type="containsText" dxfId="10" priority="7" operator="containsText" text="Mayor">
      <formula>NOT(ISERROR(SEARCH(("Mayor"),(AG115))))</formula>
    </cfRule>
  </conditionalFormatting>
  <conditionalFormatting sqref="AG115">
    <cfRule type="containsText" dxfId="9" priority="8" operator="containsText" text="Moderado">
      <formula>NOT(ISERROR(SEARCH(("Moderado"),(AG115))))</formula>
    </cfRule>
  </conditionalFormatting>
  <conditionalFormatting sqref="AG115">
    <cfRule type="containsText" dxfId="8" priority="9" operator="containsText" text="Menor">
      <formula>NOT(ISERROR(SEARCH(("Menor"),(AG115))))</formula>
    </cfRule>
  </conditionalFormatting>
  <conditionalFormatting sqref="AG115">
    <cfRule type="containsText" dxfId="7" priority="10" operator="containsText" text="Leve">
      <formula>NOT(ISERROR(SEARCH(("Leve"),(AG115))))</formula>
    </cfRule>
  </conditionalFormatting>
  <conditionalFormatting sqref="AJ115">
    <cfRule type="containsText" dxfId="6" priority="11" operator="containsText" text="Extremo">
      <formula>NOT(ISERROR(SEARCH(("Extremo"),(AJ115))))</formula>
    </cfRule>
  </conditionalFormatting>
  <conditionalFormatting sqref="AJ115">
    <cfRule type="containsText" dxfId="5" priority="12" operator="containsText" text="Alto">
      <formula>NOT(ISERROR(SEARCH(("Alto"),(AJ115))))</formula>
    </cfRule>
  </conditionalFormatting>
  <conditionalFormatting sqref="AJ115">
    <cfRule type="containsText" dxfId="4" priority="13" operator="containsText" text="Moderado">
      <formula>NOT(ISERROR(SEARCH(("Moderado"),(AJ115))))</formula>
    </cfRule>
  </conditionalFormatting>
  <conditionalFormatting sqref="AJ115">
    <cfRule type="containsText" dxfId="3" priority="14" operator="containsText" text="Bajo">
      <formula>NOT(ISERROR(SEARCH(("Bajo"),(AJ115))))</formula>
    </cfRule>
  </conditionalFormatting>
  <conditionalFormatting sqref="AE115">
    <cfRule type="containsText" dxfId="2" priority="2" operator="containsText" text="Baja">
      <formula>NOT(ISERROR(SEARCH(("Baja"),(AE115))))</formula>
    </cfRule>
  </conditionalFormatting>
  <conditionalFormatting sqref="AE115">
    <cfRule type="containsText" dxfId="1" priority="3" operator="containsText" text="A l t a">
      <formula>NOT(ISERROR(SEARCH(("A l t a"),(AE115))))</formula>
    </cfRule>
  </conditionalFormatting>
  <conditionalFormatting sqref="AE115">
    <cfRule type="cellIs" dxfId="0" priority="5" operator="equal">
      <formula>"Media"</formula>
    </cfRule>
  </conditionalFormatting>
  <hyperlinks>
    <hyperlink ref="AS34" r:id="rId1" xr:uid="{62E789BE-EEEA-41FF-9B8C-E5192733FA94}"/>
    <hyperlink ref="AS18" r:id="rId2" xr:uid="{32FE602A-14C7-4782-89F2-D2815454A36A}"/>
    <hyperlink ref="AS19" r:id="rId3" xr:uid="{91094635-A996-4B0A-BA93-3DE01CA4371E}"/>
    <hyperlink ref="AS21" r:id="rId4" display="El riesgo no se materializo en el marco de la identificación del control y atendiento las observaciones de la segunda linea de defensa,  se ajusta el control y plan de acción mediante el seguimiento establecido dentro de uno de los procedimiento del progr" xr:uid="{045595B5-4E6F-44AC-9D8D-92733247AF30}"/>
    <hyperlink ref="AS23" r:id="rId5" display="El riesgo se mantiene toda vez que se dificulta tener una mayor cobertura  en las zona rural se da cumplimiento a las acciones establecida para la mitigación por lo cual se trabaja conjuntamente con el equipo terrritorial, segun las recomendaciones brinda" xr:uid="{A87823C6-045F-4FD9-9EC2-934FCD80E7E5}"/>
    <hyperlink ref="AS24" r:id="rId6" display="El riesgo se mantiene, como parte de la mitigación se ha implementado el analisis de levantamiento de cargas con  el acompañamiento de Talento humano  donde se identifico la sobre carga laboral del programa y  se logra la contratacón de  diez (10) persona" xr:uid="{E91840B4-0D16-49CE-9A57-F7008BCDF44C}"/>
    <hyperlink ref="AS25" r:id="rId7" display="El riesgo se modificara  dada la asignación presupuestal para la siguiente vigencia se  ajustara  los nuevos  controles y plan de  acción, dada las  recomendaciones de la segunda linea de defensa_x000a_Evidencia. https://drive.google.com/drive/folders/1Yo4a8sNX" xr:uid="{AB9EF689-57B4-42F0-AEC6-16522DB244BF}"/>
    <hyperlink ref="AS26" r:id="rId8" xr:uid="{649EA7F1-64A6-4D9B-AD80-DB1EF65184BF}"/>
    <hyperlink ref="AS27" r:id="rId9" display="El riesgo no se materializo se ajusta el control según recomendaciones de la segunda linea de defensa se ajusta el control con el fin de inculir dentro de las actividades un  Punto de Control que se ve reflejado la articulación en el procedimiento del Pro" xr:uid="{A167F2CC-9B4D-41DA-971A-6DB47B0C8BE9}"/>
    <hyperlink ref="AS28" r:id="rId10" display="El riesgo se mantiene, toda vez que se  rrequiere ajustar el procedimiento y los instrumentos necesarios, se hatiende recomendaciones  por parte de la segunda linea de defensa  para la siguiente vigencia de ajuasta controres y plan de acción Instrumento l" xr:uid="{E2CC8757-44F7-4230-A30F-E4CBBC2D4DF7}"/>
    <hyperlink ref="AS30" r:id="rId11" display="El riego se mantiene toda ves que se esta trabajando en la contrución y parametrización del instrumeto el cual no ha finalizado, segun recomendaciones de la segunda de defensa se ajusta para la siguiente vigencia control y plan de acción_x000a_Evidencia https:/" xr:uid="{1EDF31D4-7A19-425B-B755-3C30B6415104}"/>
    <hyperlink ref="AQ34" r:id="rId12" display="No es necesario contruir nuevo plan de acción, toda vez que, el riesgo ya se encuentra en un nivel bajo_x000a__x000a_Realizando el proceso de autodiagnostico se evidencia la importancia de asociar el instructivo de conciliaciones a los procedimientos de la Unidad de " xr:uid="{DD1F8247-BF71-41E0-9123-57899270C93C}"/>
    <hyperlink ref="AQ37" r:id="rId13" display="_x000a_Se envia correo mensual de estadisticas de anulaciones al interior del equipo de Trabajo de SAF-Presupuesto asi como se realiza reunion trimestral para el seguimiento y control de las anulaciones realizadas por el equipo_x000a__x000a_" xr:uid="{1DC0091B-26ED-479F-A91E-56BC7B2B7489}"/>
    <hyperlink ref="AQ58" r:id="rId14" xr:uid="{58F94476-D5CF-46AB-8273-0564E8F5204F}"/>
    <hyperlink ref="AS95" r:id="rId15" display="_x000a_El riesgo se materializo: No_x000a_Los procedimientos asociados al proceso de Direccionamiento Estratégico Institucional y puntualmente los relacionados con los temas de proyectos de inversión se encuentran actuaalizados y publicados en el Mapa de Procesos Ins" xr:uid="{F5881BA8-30EB-4489-80C0-C27AF8A629AE}"/>
    <hyperlink ref="AS97" r:id="rId16" display="El riesgo se materializo: No_x000a_Mensualmente se efectua el control mediante el sistema de información de Pandora, en caso de tener alguna observación se realiza la devolución del reporte por este sistema de información y así como por correo electrónico. http" xr:uid="{0DD19B17-12B1-43DB-B6DC-47FA30C5F8BF}"/>
    <hyperlink ref="AQ99" r:id="rId17" xr:uid="{FCDD5EC6-F6F2-4356-9F0F-89337C0EF1B3}"/>
    <hyperlink ref="AS99" r:id="rId18" xr:uid="{925D77F5-7F46-4574-B385-866BC11DA813}"/>
    <hyperlink ref="AQ102" r:id="rId19" xr:uid="{582FEE77-D50C-4A24-9235-92327682BCB6}"/>
  </hyperlinks>
  <pageMargins left="0.23622047244094491" right="0.23622047244094491" top="0.74803149606299213" bottom="0.74803149606299213" header="0.31496062992125984" footer="0.31496062992125984"/>
  <pageSetup paperSize="5" scale="19" fitToHeight="0" orientation="landscape" r:id="rId20"/>
  <headerFooter>
    <oddFooter>&amp;RCódigo: GMC-F-18
Vigencia: 05/08/2022
Versión: 03</oddFooter>
  </headerFooter>
  <drawing r:id="rId21"/>
  <legacyDrawing r:id="rId22"/>
  <extLst>
    <ext xmlns:x14="http://schemas.microsoft.com/office/spreadsheetml/2009/9/main" uri="{CCE6A557-97BC-4b89-ADB6-D9C93CAAB3DF}">
      <x14:dataValidations xmlns:xm="http://schemas.microsoft.com/office/excel/2006/main" count="22">
        <x14:dataValidation type="list" allowBlank="1" showInputMessage="1" showErrorMessage="1" xr:uid="{00000000-0002-0000-0000-000000000000}">
          <x14:formula1>
            <xm:f>Tablas!$A$14:$A$19</xm:f>
          </x14:formula1>
          <xm:sqref>K17 K47 K49 K52:K53 K82:K83 K109 K8 K12:K15</xm:sqref>
        </x14:dataValidation>
        <x14:dataValidation type="list" allowBlank="1" showInputMessage="1" showErrorMessage="1" xr:uid="{00000000-0002-0000-0000-000001000000}">
          <x14:formula1>
            <xm:f>Tablas!$A$22:$A$32</xm:f>
          </x14:formula1>
          <xm:sqref>O17 O47 O49 O52 O82:O83 O99 O109 O8 O12:O15</xm:sqref>
        </x14:dataValidation>
        <x14:dataValidation type="list" allowBlank="1" showInputMessage="1" showErrorMessage="1" xr:uid="{00000000-0002-0000-0000-000002000000}">
          <x14:formula1>
            <xm:f>Tablas!$A$61:$A$64</xm:f>
          </x14:formula1>
          <xm:sqref>W17 W52:W53 W82:W83 W109 W10:W14</xm:sqref>
        </x14:dataValidation>
        <x14:dataValidation type="list" allowBlank="1" showInputMessage="1" showErrorMessage="1" xr:uid="{00000000-0002-0000-0000-000003000000}">
          <x14:formula1>
            <xm:f>Tablas!$A$67:$A$69</xm:f>
          </x14:formula1>
          <xm:sqref>X17 X52:X53 X82:X83 X109 X10:X14</xm:sqref>
        </x14:dataValidation>
        <x14:dataValidation type="list" allowBlank="1" showInputMessage="1" showErrorMessage="1" xr:uid="{00000000-0002-0000-0000-000004000000}">
          <x14:formula1>
            <xm:f>Tablas!$A$81:$A$83</xm:f>
          </x14:formula1>
          <xm:sqref>AA17 AA52:AA53 AA109 AA10:AA14</xm:sqref>
        </x14:dataValidation>
        <x14:dataValidation type="list" allowBlank="1" showInputMessage="1" showErrorMessage="1" xr:uid="{00000000-0002-0000-0000-000005000000}">
          <x14:formula1>
            <xm:f>Tablas!$A$86:$A$88</xm:f>
          </x14:formula1>
          <xm:sqref>AB52:AB53 AB109 AB10:AB14</xm:sqref>
        </x14:dataValidation>
        <x14:dataValidation type="list" allowBlank="1" showInputMessage="1" showErrorMessage="1" xr:uid="{00000000-0002-0000-0000-000006000000}">
          <x14:formula1>
            <xm:f>Tablas!$A$3:$A$10</xm:f>
          </x14:formula1>
          <xm:sqref>J17 J47 J49 J8 J12:J15</xm:sqref>
        </x14:dataValidation>
        <x14:dataValidation type="list" allowBlank="1" showInputMessage="1" showErrorMessage="1" xr:uid="{00000000-0002-0000-0000-000007000000}">
          <x14:formula1>
            <xm:f>Tablas!$A$97:$A$101</xm:f>
          </x14:formula1>
          <xm:sqref>AK17 AK47 AK49 AK52:AK53 AK109 AK8 AK12:AK15</xm:sqref>
        </x14:dataValidation>
        <x14:dataValidation type="list" allowBlank="1" showErrorMessage="1" xr:uid="{D0346AC8-28AF-45E2-9A30-2A92D7F15BB4}">
          <x14:formula1>
            <xm:f>'https://d.docs.live.net/41d0682e6af12ced/Documentos/Documents/Idartes contrato/Riesgos Idartes/Riesgos para revisión/[saf financiera.xlsx]Tablas'!#REF!</xm:f>
          </x14:formula1>
          <xm:sqref>J32:K32 J34:K34 J37:K37 J40:K40 J44:K44 O32 O34 O37 O40 O44 AK32 AK34 AK37 AK40 AK44 AA8:AB9 AA32:AB32 AA34:AB35 AA37:AB38 AA40:AB40 AA44:AB45 W8:X9 W32:X32 W34:X35 W37:X38 W40:X40 W44:X45</xm:sqref>
        </x14:dataValidation>
        <x14:dataValidation type="list" allowBlank="1" showErrorMessage="1" xr:uid="{C8CD82CE-58F4-4E77-8F19-F1F8A5BC8F9C}">
          <x14:formula1>
            <xm:f>'C:\Users\DELL\Downloads\[GIEC-MR-01 MAPA DE RIESGOS GESTIÓN POR PROCESOS SEC (1).xlsx]Tablas'!#REF!</xm:f>
          </x14:formula1>
          <xm:sqref>AK18:AK20 W18:X18 O18 AA18:AB18 J18:K18 AK23</xm:sqref>
        </x14:dataValidation>
        <x14:dataValidation type="list" allowBlank="1" showErrorMessage="1" xr:uid="{B4041258-297F-4D3B-B0CF-B5557D1E2EE2}">
          <x14:formula1>
            <xm:f>'C:\Users\DELL\Downloads\[SFA-MAPA DE RIESGOS GESTION POR PROCESO2022ok.xlsx]Tablas'!#REF!</xm:f>
          </x14:formula1>
          <xm:sqref>AA19:AB27 AK26 O23:O24 O26 J23:K24 J26:K26 J19:K21 O19:O21 AK21 W19:X27 AK24</xm:sqref>
        </x14:dataValidation>
        <x14:dataValidation type="list" allowBlank="1" showErrorMessage="1" xr:uid="{9043AFA0-8B8A-47F0-8AE3-44D087DFD741}">
          <x14:formula1>
            <xm:f>'C:\Users\DELL\Downloads\[TERRITORIAL-MAPA DE RIESGOS GESTION POR PROCESO2022_ (1).xlsx]Tablas'!#REF!</xm:f>
          </x14:formula1>
          <xm:sqref>AA28:AB31 AK28 AK30 W28:X31 O28 O30 J28:K28 J30:K30</xm:sqref>
        </x14:dataValidation>
        <x14:dataValidation type="list" allowBlank="1" showErrorMessage="1" xr:uid="{2CCF65E9-44F4-4BB3-BDD3-292FE95D6D97}">
          <x14:formula1>
            <xm:f>'https://d.docs.live.net/41d0682e6af12ced/Documentos/Documents/Idartes contrato/Riesgos Idartes/Riesgos para revisión/[SAF-Talento Humano.xlsx]Tablas'!#REF!</xm:f>
          </x14:formula1>
          <xm:sqref>O54 O58 O61 O64 AK54 AK58 AK61 AK64 AA54:AB56 AA58:AB59 AA61:AB61 AA64:AB64 J54:K54 J58:K58 J61:K61 J64:K64 W54:X56 W58:X59 W61:X61 W64:X64</xm:sqref>
        </x14:dataValidation>
        <x14:dataValidation type="list" allowBlank="1" showErrorMessage="1" xr:uid="{9B0718D4-2EB6-4F4D-AEC2-52370C44DD2D}">
          <x14:formula1>
            <xm:f>'https://d.docs.live.net/41d0682e6af12ced/Documentos/Documents/Idartes contrato/Riesgos Idartes/Riesgos para revisión/[MR _SAF-GDO 30_08_2022 Documental.xlsx]Tablas'!#REF!</xm:f>
          </x14:formula1>
          <xm:sqref>AK66 AK69 AK71 AK74 AK76 O66 O69 O71 O74 O76 W66:X67 W69:X72 W74:X74 W76:X80 J66:K66 J69:K69 J71:K71 J74:K74 J76:K76 AA66:AB67 AA69:AB72 AA74:AB74 AA76:AB80</xm:sqref>
        </x14:dataValidation>
        <x14:dataValidation type="list" allowBlank="1" showInputMessage="1" showErrorMessage="1" xr:uid="{7FF710B1-2525-4449-BC58-2B5A7648A29B}">
          <x14:formula1>
            <xm:f>'https://d.docs.live.net/41d0682e6af12ced/Documentos/Documents/Idartes contrato/Riesgos Idartes/Riesgos para revisión/[OAJ- Procesos.xlsx]Tablas'!#REF!</xm:f>
          </x14:formula1>
          <xm:sqref>O86:O87 O89:O90 O92 O94 J86:K87 J89:K90 J92:K92 J94:K94 AA86:AB94 W86:X94 AK86:AK94 AA84:AB84 W84:X84 J84:K84 O84 AK84</xm:sqref>
        </x14:dataValidation>
        <x14:dataValidation type="list" allowBlank="1" showInputMessage="1" showErrorMessage="1" xr:uid="{C35D7315-E449-4CA5-8810-36401EAFD2EE}">
          <x14:formula1>
            <xm:f>'https://d.docs.live.net/41d0682e6af12ced/Documentos/Documents/Idartes contrato/Riesgos Idartes/Riesgos para revisión/[direccionamiento estrategico proceos.xlsx]Tablas'!#REF!</xm:f>
          </x14:formula1>
          <xm:sqref>AK95:AK102 W101:X102 AA101:AB102</xm:sqref>
        </x14:dataValidation>
        <x14:dataValidation type="list" allowBlank="1" showInputMessage="1" showErrorMessage="1" xr:uid="{58B384AE-2EC3-4730-BB65-438ED4CA5880}">
          <x14:formula1>
            <xm:f>'https://d.docs.live.net/41d0682e6af12ced/Documentos/Documents/Idartes contrato/Riesgos Idartes/Riesgos para revisión/[gestion del conocimiento procesos.xlsx]Tablas'!#REF!</xm:f>
          </x14:formula1>
          <xm:sqref>AK103:AK106 O103 O105 W103:X105 AA103:AB105 J103:K103 J105:K105</xm:sqref>
        </x14:dataValidation>
        <x14:dataValidation type="list" allowBlank="1" showErrorMessage="1" xr:uid="{32539179-81B3-43EA-87CB-780A985B5B56}">
          <x14:formula1>
            <xm:f>'https://d.docs.live.net/41d0682e6af12ced/Documentos/Documents/Idartes contrato/Riesgos Idartes/Riesgos para revisión/[gestion de TI procesos.xlsx]Tablas'!#REF!</xm:f>
          </x14:formula1>
          <xm:sqref>AK107 O107 W107:X108 J107:K107 J109 AA107:AB108</xm:sqref>
        </x14:dataValidation>
        <x14:dataValidation type="list" allowBlank="1" showErrorMessage="1" xr:uid="{B5465772-9A26-4543-8C37-92CB1141C83C}">
          <x14:formula1>
            <xm:f>'https://d.docs.live.net/41d0682e6af12ced/Documentos/Documents/Idartes contrato/Riesgos Idartes/Riesgos para revisión/[comunicaciones procesos.xlsx]Tablas'!#REF!</xm:f>
          </x14:formula1>
          <xm:sqref>AK110 AK112 AK115</xm:sqref>
        </x14:dataValidation>
        <x14:dataValidation type="list" allowBlank="1" showInputMessage="1" showErrorMessage="1" xr:uid="{C63B43F5-E61B-4111-BB64-0F1AC6763218}">
          <x14:formula1>
            <xm:f>'C:\Users\DELL\Downloads\[GMC-F-05 Mapa de gestión de riesgos por proceso EI.xlsx]Tablas'!#REF!</xm:f>
          </x14:formula1>
          <xm:sqref>AK116:AK119 O116 O118 J116:K116 J118:K118 W116:X118 AA116:AB118 AK113:AK114 O113 X113:X114 K113</xm:sqref>
        </x14:dataValidation>
        <x14:dataValidation type="list" allowBlank="1" showInputMessage="1" showErrorMessage="1" xr:uid="{DD997C43-1F86-4061-90F0-4FC10D0A8D7B}">
          <x14:formula1>
            <xm:f>'https://d.docs.live.net/41d0682e6af12ced/Documentos/Documents/Idartes contrato/Riesgos Idartes/Riesgos para revisión/[produccion procesos.xlsx]Tablas'!#REF!</xm:f>
          </x14:formula1>
          <xm:sqref>AB15:AB17 AA15:AA16 W15:X16</xm:sqref>
        </x14:dataValidation>
        <x14:dataValidation type="list" allowBlank="1" showErrorMessage="1" xr:uid="{E61DF770-0AF4-4E80-BC91-88FE340D007B}">
          <x14:formula1>
            <xm:f>'C:\Users\Usuario1\OneDrive\Documentos\Documents\Idartes contrato\Riesgos Idartes\Riesgos III cuatrimestre gestión\[CDI-MR-01 MAPA DE RIESGOS GESTION POR PROCESO_OCDI 2022.xlsx]Tablas'!#REF!</xm:f>
          </x14:formula1>
          <xm:sqref>J113 J115 W113:W115 AA113:AB115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N20"/>
  <sheetViews>
    <sheetView topLeftCell="B1" zoomScale="122" workbookViewId="0">
      <selection activeCell="H5" sqref="H5"/>
    </sheetView>
  </sheetViews>
  <sheetFormatPr baseColWidth="10" defaultRowHeight="14.4" x14ac:dyDescent="0.3"/>
  <cols>
    <col min="2" max="2" width="23.44140625" customWidth="1"/>
    <col min="3" max="3" width="34.88671875" customWidth="1"/>
    <col min="6" max="6" width="17.33203125" customWidth="1"/>
    <col min="7" max="7" width="23" customWidth="1"/>
    <col min="8" max="8" width="43.44140625" customWidth="1"/>
    <col min="36" max="36" width="23" customWidth="1"/>
    <col min="37" max="37" width="16.33203125" customWidth="1"/>
    <col min="38" max="38" width="22" customWidth="1"/>
    <col min="39" max="39" width="35.88671875" customWidth="1"/>
    <col min="40" max="40" width="14.33203125" customWidth="1"/>
  </cols>
  <sheetData>
    <row r="1" spans="1:40" ht="15" thickBot="1" x14ac:dyDescent="0.35">
      <c r="A1" t="s">
        <v>121</v>
      </c>
      <c r="F1" t="s">
        <v>144</v>
      </c>
      <c r="J1" t="s">
        <v>145</v>
      </c>
      <c r="S1" t="s">
        <v>146</v>
      </c>
      <c r="AB1" t="s">
        <v>147</v>
      </c>
      <c r="AJ1" t="s">
        <v>172</v>
      </c>
    </row>
    <row r="2" spans="1:40" ht="16.2" thickBot="1" x14ac:dyDescent="0.35">
      <c r="A2" s="14" t="s">
        <v>90</v>
      </c>
      <c r="B2" s="15" t="s">
        <v>91</v>
      </c>
      <c r="C2" s="15" t="s">
        <v>92</v>
      </c>
      <c r="F2" s="14" t="s">
        <v>122</v>
      </c>
      <c r="G2" s="15" t="s">
        <v>123</v>
      </c>
      <c r="H2" s="15" t="s">
        <v>124</v>
      </c>
    </row>
    <row r="3" spans="1:40" ht="48" thickTop="1" thickBot="1" x14ac:dyDescent="0.35">
      <c r="A3" s="260" t="s">
        <v>93</v>
      </c>
      <c r="B3" s="263" t="s">
        <v>94</v>
      </c>
      <c r="C3" s="16" t="s">
        <v>95</v>
      </c>
      <c r="F3" s="19" t="s">
        <v>125</v>
      </c>
      <c r="G3" s="16" t="s">
        <v>126</v>
      </c>
      <c r="H3" s="20" t="s">
        <v>127</v>
      </c>
      <c r="AJ3" s="283" t="s">
        <v>148</v>
      </c>
      <c r="AK3" s="284"/>
      <c r="AL3" s="285"/>
      <c r="AM3" s="15" t="s">
        <v>124</v>
      </c>
      <c r="AN3" s="15" t="s">
        <v>149</v>
      </c>
    </row>
    <row r="4" spans="1:40" ht="48" thickTop="1" thickBot="1" x14ac:dyDescent="0.35">
      <c r="A4" s="261"/>
      <c r="B4" s="264"/>
      <c r="C4" s="17" t="s">
        <v>96</v>
      </c>
      <c r="F4" s="21" t="s">
        <v>128</v>
      </c>
      <c r="G4" s="22" t="s">
        <v>129</v>
      </c>
      <c r="H4" s="23" t="s">
        <v>130</v>
      </c>
      <c r="AJ4" s="286" t="s">
        <v>150</v>
      </c>
      <c r="AK4" s="289" t="s">
        <v>151</v>
      </c>
      <c r="AL4" s="25" t="s">
        <v>46</v>
      </c>
      <c r="AM4" s="20" t="s">
        <v>152</v>
      </c>
      <c r="AN4" s="26">
        <v>0.25</v>
      </c>
    </row>
    <row r="5" spans="1:40" ht="125.4" thickBot="1" x14ac:dyDescent="0.35">
      <c r="A5" s="261"/>
      <c r="B5" s="264"/>
      <c r="C5" s="18" t="s">
        <v>97</v>
      </c>
      <c r="F5" s="19" t="s">
        <v>131</v>
      </c>
      <c r="G5" s="16" t="s">
        <v>99</v>
      </c>
      <c r="H5" s="20" t="s">
        <v>132</v>
      </c>
      <c r="AJ5" s="287"/>
      <c r="AK5" s="290"/>
      <c r="AL5" s="27" t="s">
        <v>47</v>
      </c>
      <c r="AM5" s="23" t="s">
        <v>153</v>
      </c>
      <c r="AN5" s="28">
        <v>0.15</v>
      </c>
    </row>
    <row r="6" spans="1:40" ht="47.4" thickBot="1" x14ac:dyDescent="0.35">
      <c r="A6" s="262"/>
      <c r="B6" s="265"/>
      <c r="C6" s="17" t="s">
        <v>98</v>
      </c>
      <c r="F6" s="21" t="s">
        <v>133</v>
      </c>
      <c r="G6" s="22" t="s">
        <v>134</v>
      </c>
      <c r="H6" s="17" t="s">
        <v>135</v>
      </c>
      <c r="AJ6" s="287"/>
      <c r="AK6" s="259"/>
      <c r="AL6" s="25" t="s">
        <v>48</v>
      </c>
      <c r="AM6" s="20" t="s">
        <v>154</v>
      </c>
      <c r="AN6" s="26">
        <v>0.1</v>
      </c>
    </row>
    <row r="7" spans="1:40" ht="78.599999999999994" thickBot="1" x14ac:dyDescent="0.35">
      <c r="A7" s="266" t="s">
        <v>99</v>
      </c>
      <c r="B7" s="269" t="s">
        <v>100</v>
      </c>
      <c r="C7" s="18" t="s">
        <v>101</v>
      </c>
      <c r="F7" s="19" t="s">
        <v>136</v>
      </c>
      <c r="G7" s="16" t="s">
        <v>137</v>
      </c>
      <c r="H7" s="20" t="s">
        <v>138</v>
      </c>
      <c r="AJ7" s="287"/>
      <c r="AK7" s="291" t="s">
        <v>31</v>
      </c>
      <c r="AL7" s="23" t="s">
        <v>155</v>
      </c>
      <c r="AM7" s="23" t="s">
        <v>156</v>
      </c>
      <c r="AN7" s="28">
        <v>0.25</v>
      </c>
    </row>
    <row r="8" spans="1:40" ht="47.4" thickBot="1" x14ac:dyDescent="0.35">
      <c r="A8" s="267"/>
      <c r="B8" s="270"/>
      <c r="C8" s="17" t="s">
        <v>102</v>
      </c>
      <c r="F8" s="21" t="s">
        <v>139</v>
      </c>
      <c r="G8" s="22" t="s">
        <v>137</v>
      </c>
      <c r="H8" s="23" t="s">
        <v>140</v>
      </c>
      <c r="AJ8" s="288"/>
      <c r="AK8" s="292"/>
      <c r="AL8" s="25" t="s">
        <v>49</v>
      </c>
      <c r="AM8" s="20" t="s">
        <v>157</v>
      </c>
      <c r="AN8" s="26">
        <v>0.15</v>
      </c>
    </row>
    <row r="9" spans="1:40" ht="63" thickBot="1" x14ac:dyDescent="0.35">
      <c r="A9" s="268"/>
      <c r="B9" s="271"/>
      <c r="C9" s="18" t="s">
        <v>103</v>
      </c>
      <c r="F9" s="273" t="s">
        <v>141</v>
      </c>
      <c r="G9" s="24" t="s">
        <v>142</v>
      </c>
      <c r="H9" s="258" t="s">
        <v>143</v>
      </c>
      <c r="AJ9" s="293" t="s">
        <v>158</v>
      </c>
      <c r="AK9" s="291" t="s">
        <v>33</v>
      </c>
      <c r="AL9" s="23" t="s">
        <v>159</v>
      </c>
      <c r="AM9" s="23" t="s">
        <v>160</v>
      </c>
      <c r="AN9" s="27" t="s">
        <v>161</v>
      </c>
    </row>
    <row r="10" spans="1:40" ht="63" thickBot="1" x14ac:dyDescent="0.35">
      <c r="A10" s="272" t="s">
        <v>104</v>
      </c>
      <c r="B10" s="273" t="s">
        <v>105</v>
      </c>
      <c r="C10" s="17" t="s">
        <v>106</v>
      </c>
      <c r="F10" s="265"/>
      <c r="G10" s="16" t="s">
        <v>129</v>
      </c>
      <c r="H10" s="259"/>
      <c r="AJ10" s="294"/>
      <c r="AK10" s="292"/>
      <c r="AL10" s="20" t="s">
        <v>162</v>
      </c>
      <c r="AM10" s="20" t="s">
        <v>163</v>
      </c>
      <c r="AN10" s="25" t="s">
        <v>161</v>
      </c>
    </row>
    <row r="11" spans="1:40" ht="31.8" thickBot="1" x14ac:dyDescent="0.35">
      <c r="A11" s="261"/>
      <c r="B11" s="264"/>
      <c r="C11" s="18" t="s">
        <v>107</v>
      </c>
      <c r="AJ11" s="294"/>
      <c r="AK11" s="291" t="s">
        <v>2</v>
      </c>
      <c r="AL11" s="23" t="s">
        <v>164</v>
      </c>
      <c r="AM11" s="23" t="s">
        <v>165</v>
      </c>
      <c r="AN11" s="27" t="s">
        <v>161</v>
      </c>
    </row>
    <row r="12" spans="1:40" ht="31.8" thickBot="1" x14ac:dyDescent="0.35">
      <c r="A12" s="261"/>
      <c r="B12" s="264"/>
      <c r="C12" s="17" t="s">
        <v>108</v>
      </c>
      <c r="AJ12" s="294"/>
      <c r="AK12" s="292"/>
      <c r="AL12" s="20" t="s">
        <v>166</v>
      </c>
      <c r="AM12" s="20" t="s">
        <v>167</v>
      </c>
      <c r="AN12" s="25" t="s">
        <v>161</v>
      </c>
    </row>
    <row r="13" spans="1:40" ht="31.8" thickBot="1" x14ac:dyDescent="0.35">
      <c r="A13" s="262"/>
      <c r="B13" s="265"/>
      <c r="C13" s="18" t="s">
        <v>109</v>
      </c>
      <c r="AJ13" s="294"/>
      <c r="AK13" s="291" t="s">
        <v>34</v>
      </c>
      <c r="AL13" s="23" t="s">
        <v>168</v>
      </c>
      <c r="AM13" s="23" t="s">
        <v>169</v>
      </c>
      <c r="AN13" s="27" t="s">
        <v>161</v>
      </c>
    </row>
    <row r="14" spans="1:40" ht="31.8" thickBot="1" x14ac:dyDescent="0.35">
      <c r="A14" s="274" t="s">
        <v>110</v>
      </c>
      <c r="B14" s="277" t="s">
        <v>111</v>
      </c>
      <c r="C14" s="17" t="s">
        <v>112</v>
      </c>
      <c r="AJ14" s="295"/>
      <c r="AK14" s="292"/>
      <c r="AL14" s="20" t="s">
        <v>170</v>
      </c>
      <c r="AM14" s="20" t="s">
        <v>171</v>
      </c>
      <c r="AN14" s="25" t="s">
        <v>161</v>
      </c>
    </row>
    <row r="15" spans="1:40" ht="16.2" thickBot="1" x14ac:dyDescent="0.35">
      <c r="A15" s="275"/>
      <c r="B15" s="278"/>
      <c r="C15" s="18" t="s">
        <v>113</v>
      </c>
    </row>
    <row r="16" spans="1:40" ht="16.2" thickBot="1" x14ac:dyDescent="0.35">
      <c r="A16" s="275"/>
      <c r="B16" s="278"/>
      <c r="C16" s="17" t="s">
        <v>114</v>
      </c>
    </row>
    <row r="17" spans="1:3" ht="16.2" thickBot="1" x14ac:dyDescent="0.35">
      <c r="A17" s="276"/>
      <c r="B17" s="279"/>
      <c r="C17" s="18" t="s">
        <v>115</v>
      </c>
    </row>
    <row r="18" spans="1:3" ht="16.2" thickBot="1" x14ac:dyDescent="0.35">
      <c r="A18" s="280" t="s">
        <v>116</v>
      </c>
      <c r="B18" s="273" t="s">
        <v>117</v>
      </c>
      <c r="C18" s="17" t="s">
        <v>118</v>
      </c>
    </row>
    <row r="19" spans="1:3" ht="16.2" thickBot="1" x14ac:dyDescent="0.35">
      <c r="A19" s="281"/>
      <c r="B19" s="264"/>
      <c r="C19" s="18" t="s">
        <v>119</v>
      </c>
    </row>
    <row r="20" spans="1:3" ht="16.2" thickBot="1" x14ac:dyDescent="0.35">
      <c r="A20" s="282"/>
      <c r="B20" s="265"/>
      <c r="C20" s="17" t="s">
        <v>120</v>
      </c>
    </row>
  </sheetData>
  <mergeCells count="20">
    <mergeCell ref="AJ3:AL3"/>
    <mergeCell ref="AJ4:AJ8"/>
    <mergeCell ref="AK4:AK6"/>
    <mergeCell ref="AK7:AK8"/>
    <mergeCell ref="AJ9:AJ14"/>
    <mergeCell ref="AK9:AK10"/>
    <mergeCell ref="AK11:AK12"/>
    <mergeCell ref="AK13:AK14"/>
    <mergeCell ref="A14:A17"/>
    <mergeCell ref="B14:B17"/>
    <mergeCell ref="A18:A20"/>
    <mergeCell ref="B18:B20"/>
    <mergeCell ref="F9:F10"/>
    <mergeCell ref="H9:H10"/>
    <mergeCell ref="A3:A6"/>
    <mergeCell ref="B3:B6"/>
    <mergeCell ref="A7:A9"/>
    <mergeCell ref="B7:B9"/>
    <mergeCell ref="A10:A13"/>
    <mergeCell ref="B10:B13"/>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BD3251-E03E-4F2D-A06B-AC5749F796F2}">
  <dimension ref="B1:D12"/>
  <sheetViews>
    <sheetView workbookViewId="0">
      <selection activeCell="B4" sqref="B4"/>
    </sheetView>
  </sheetViews>
  <sheetFormatPr baseColWidth="10" defaultRowHeight="14.4" x14ac:dyDescent="0.3"/>
  <cols>
    <col min="1" max="1" width="11.21875" style="127" customWidth="1"/>
    <col min="2" max="2" width="23.33203125" style="127" customWidth="1"/>
    <col min="3" max="3" width="19.5546875" style="127" customWidth="1"/>
    <col min="4" max="4" width="43" style="127" customWidth="1"/>
    <col min="5" max="16384" width="11.5546875" style="127"/>
  </cols>
  <sheetData>
    <row r="1" spans="2:4" x14ac:dyDescent="0.3">
      <c r="B1" s="296" t="s">
        <v>842</v>
      </c>
      <c r="C1" s="296"/>
      <c r="D1" s="296"/>
    </row>
    <row r="3" spans="2:4" x14ac:dyDescent="0.3">
      <c r="B3" s="126" t="s">
        <v>839</v>
      </c>
      <c r="C3" s="126" t="s">
        <v>840</v>
      </c>
      <c r="D3" s="126" t="s">
        <v>841</v>
      </c>
    </row>
    <row r="4" spans="2:4" x14ac:dyDescent="0.3">
      <c r="B4" s="129">
        <v>1</v>
      </c>
      <c r="C4" s="130">
        <v>44449</v>
      </c>
      <c r="D4" s="129" t="s">
        <v>843</v>
      </c>
    </row>
    <row r="5" spans="2:4" ht="57.6" x14ac:dyDescent="0.3">
      <c r="B5" s="129">
        <v>2</v>
      </c>
      <c r="C5" s="130">
        <v>44813</v>
      </c>
      <c r="D5" s="131" t="s">
        <v>844</v>
      </c>
    </row>
    <row r="6" spans="2:4" ht="57.6" x14ac:dyDescent="0.3">
      <c r="B6" s="129">
        <v>3</v>
      </c>
      <c r="C6" s="130">
        <v>44956</v>
      </c>
      <c r="D6" s="131" t="s">
        <v>845</v>
      </c>
    </row>
    <row r="7" spans="2:4" x14ac:dyDescent="0.3">
      <c r="B7" s="129"/>
      <c r="C7" s="129"/>
      <c r="D7" s="129"/>
    </row>
    <row r="8" spans="2:4" x14ac:dyDescent="0.3">
      <c r="B8" s="128"/>
      <c r="C8" s="128"/>
      <c r="D8" s="128"/>
    </row>
    <row r="9" spans="2:4" x14ac:dyDescent="0.3">
      <c r="B9" s="128"/>
      <c r="C9" s="128"/>
      <c r="D9" s="128"/>
    </row>
    <row r="10" spans="2:4" x14ac:dyDescent="0.3">
      <c r="B10" s="128"/>
      <c r="C10" s="128"/>
      <c r="D10" s="128"/>
    </row>
    <row r="11" spans="2:4" x14ac:dyDescent="0.3">
      <c r="B11" s="128"/>
      <c r="C11" s="128"/>
      <c r="D11" s="128"/>
    </row>
    <row r="12" spans="2:4" x14ac:dyDescent="0.3">
      <c r="B12" s="128"/>
      <c r="C12" s="128"/>
      <c r="D12" s="128"/>
    </row>
  </sheetData>
  <mergeCells count="1">
    <mergeCell ref="B1:D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F108"/>
  <sheetViews>
    <sheetView topLeftCell="A19" workbookViewId="0">
      <selection activeCell="C19" sqref="C19"/>
    </sheetView>
  </sheetViews>
  <sheetFormatPr baseColWidth="10" defaultRowHeight="14.4" x14ac:dyDescent="0.3"/>
  <cols>
    <col min="1" max="1" width="36.88671875" customWidth="1"/>
    <col min="2" max="2" width="12.33203125" bestFit="1" customWidth="1"/>
    <col min="3" max="3" width="16.88671875" customWidth="1"/>
  </cols>
  <sheetData>
    <row r="2" spans="1:6" x14ac:dyDescent="0.3">
      <c r="A2" t="s">
        <v>60</v>
      </c>
    </row>
    <row r="4" spans="1:6" x14ac:dyDescent="0.3">
      <c r="A4" t="s">
        <v>59</v>
      </c>
    </row>
    <row r="5" spans="1:6" x14ac:dyDescent="0.3">
      <c r="A5" t="s">
        <v>61</v>
      </c>
    </row>
    <row r="6" spans="1:6" x14ac:dyDescent="0.3">
      <c r="A6" t="s">
        <v>62</v>
      </c>
    </row>
    <row r="7" spans="1:6" x14ac:dyDescent="0.3">
      <c r="A7" t="s">
        <v>63</v>
      </c>
    </row>
    <row r="8" spans="1:6" x14ac:dyDescent="0.3">
      <c r="A8" t="s">
        <v>64</v>
      </c>
    </row>
    <row r="9" spans="1:6" x14ac:dyDescent="0.3">
      <c r="A9" t="s">
        <v>65</v>
      </c>
    </row>
    <row r="10" spans="1:6" x14ac:dyDescent="0.3">
      <c r="A10" t="s">
        <v>66</v>
      </c>
    </row>
    <row r="13" spans="1:6" x14ac:dyDescent="0.3">
      <c r="A13" s="4" t="s">
        <v>15</v>
      </c>
      <c r="B13" s="4" t="s">
        <v>16</v>
      </c>
    </row>
    <row r="14" spans="1:6" x14ac:dyDescent="0.3">
      <c r="A14" s="4"/>
      <c r="B14" s="4"/>
    </row>
    <row r="15" spans="1:6" ht="33.75" customHeight="1" x14ac:dyDescent="0.3">
      <c r="A15" s="2" t="s">
        <v>6</v>
      </c>
      <c r="B15" s="5">
        <v>0.2</v>
      </c>
      <c r="C15" s="11" t="s">
        <v>7</v>
      </c>
      <c r="D15" s="3">
        <v>0.01</v>
      </c>
      <c r="E15" s="3">
        <v>0.2</v>
      </c>
      <c r="F15" s="11" t="s">
        <v>7</v>
      </c>
    </row>
    <row r="16" spans="1:6" ht="28.8" x14ac:dyDescent="0.3">
      <c r="A16" s="2" t="s">
        <v>12</v>
      </c>
      <c r="B16" s="5">
        <v>0.4</v>
      </c>
      <c r="C16" s="10" t="s">
        <v>8</v>
      </c>
      <c r="D16" s="3">
        <v>0.21</v>
      </c>
      <c r="E16" s="3">
        <v>0.4</v>
      </c>
      <c r="F16" s="10" t="s">
        <v>8</v>
      </c>
    </row>
    <row r="17" spans="1:6" ht="28.8" x14ac:dyDescent="0.3">
      <c r="A17" s="2" t="s">
        <v>13</v>
      </c>
      <c r="B17" s="5">
        <v>0.6</v>
      </c>
      <c r="C17" s="7" t="s">
        <v>9</v>
      </c>
      <c r="D17" s="3">
        <v>0.41</v>
      </c>
      <c r="E17" s="3">
        <v>0.6</v>
      </c>
      <c r="F17" s="7" t="s">
        <v>9</v>
      </c>
    </row>
    <row r="18" spans="1:6" ht="43.2" x14ac:dyDescent="0.3">
      <c r="A18" s="2" t="s">
        <v>14</v>
      </c>
      <c r="B18" s="5">
        <v>0.8</v>
      </c>
      <c r="C18" s="8" t="s">
        <v>17</v>
      </c>
      <c r="D18" s="3">
        <v>0.61</v>
      </c>
      <c r="E18" s="3">
        <v>0.8</v>
      </c>
      <c r="F18" s="8" t="s">
        <v>17</v>
      </c>
    </row>
    <row r="19" spans="1:6" ht="28.8" x14ac:dyDescent="0.3">
      <c r="A19" s="2" t="s">
        <v>11</v>
      </c>
      <c r="B19" s="5">
        <v>1</v>
      </c>
      <c r="C19" s="6" t="s">
        <v>10</v>
      </c>
      <c r="D19" s="3">
        <v>0.81</v>
      </c>
      <c r="E19" s="3">
        <v>1</v>
      </c>
      <c r="F19" s="6" t="s">
        <v>10</v>
      </c>
    </row>
    <row r="21" spans="1:6" x14ac:dyDescent="0.3">
      <c r="A21" s="12" t="s">
        <v>18</v>
      </c>
    </row>
    <row r="23" spans="1:6" x14ac:dyDescent="0.3">
      <c r="A23" t="s">
        <v>177</v>
      </c>
      <c r="B23" s="5">
        <v>0.2</v>
      </c>
      <c r="C23" s="11" t="s">
        <v>19</v>
      </c>
    </row>
    <row r="24" spans="1:6" x14ac:dyDescent="0.3">
      <c r="A24" t="s">
        <v>178</v>
      </c>
      <c r="B24" s="5">
        <v>0.4</v>
      </c>
      <c r="C24" s="10" t="s">
        <v>20</v>
      </c>
    </row>
    <row r="25" spans="1:6" x14ac:dyDescent="0.3">
      <c r="A25" t="s">
        <v>179</v>
      </c>
      <c r="B25" s="5">
        <v>0.6</v>
      </c>
      <c r="C25" s="7" t="s">
        <v>21</v>
      </c>
    </row>
    <row r="26" spans="1:6" x14ac:dyDescent="0.3">
      <c r="A26" t="s">
        <v>180</v>
      </c>
      <c r="B26" s="5">
        <v>0.8</v>
      </c>
      <c r="C26" s="8" t="s">
        <v>22</v>
      </c>
    </row>
    <row r="27" spans="1:6" x14ac:dyDescent="0.3">
      <c r="A27" t="s">
        <v>181</v>
      </c>
      <c r="B27" s="5">
        <v>1</v>
      </c>
      <c r="C27" s="6" t="s">
        <v>23</v>
      </c>
    </row>
    <row r="28" spans="1:6" ht="28.8" x14ac:dyDescent="0.3">
      <c r="A28" s="1" t="s">
        <v>24</v>
      </c>
      <c r="B28" s="5">
        <v>0.2</v>
      </c>
      <c r="C28" s="11" t="s">
        <v>19</v>
      </c>
    </row>
    <row r="29" spans="1:6" ht="61.5" customHeight="1" x14ac:dyDescent="0.3">
      <c r="A29" s="1" t="s">
        <v>25</v>
      </c>
      <c r="B29" s="5">
        <v>0.4</v>
      </c>
      <c r="C29" s="10" t="s">
        <v>20</v>
      </c>
    </row>
    <row r="30" spans="1:6" ht="43.2" x14ac:dyDescent="0.3">
      <c r="A30" s="1" t="s">
        <v>26</v>
      </c>
      <c r="B30" s="5">
        <v>0.6</v>
      </c>
      <c r="C30" s="7" t="s">
        <v>21</v>
      </c>
    </row>
    <row r="31" spans="1:6" ht="57.6" x14ac:dyDescent="0.3">
      <c r="A31" s="1" t="s">
        <v>73</v>
      </c>
      <c r="B31" s="5">
        <v>0.8</v>
      </c>
      <c r="C31" s="8" t="s">
        <v>22</v>
      </c>
    </row>
    <row r="32" spans="1:6" ht="43.2" x14ac:dyDescent="0.3">
      <c r="A32" s="1" t="s">
        <v>27</v>
      </c>
      <c r="B32" s="5">
        <v>1</v>
      </c>
      <c r="C32" s="6" t="s">
        <v>23</v>
      </c>
    </row>
    <row r="34" spans="1:4" x14ac:dyDescent="0.3">
      <c r="A34" s="1" t="s">
        <v>7</v>
      </c>
      <c r="B34" t="s">
        <v>19</v>
      </c>
      <c r="C34" t="str">
        <f>CONCATENATE(A34,B34)</f>
        <v>Muy BajaLeve</v>
      </c>
      <c r="D34" t="s">
        <v>28</v>
      </c>
    </row>
    <row r="35" spans="1:4" x14ac:dyDescent="0.3">
      <c r="A35" s="9" t="s">
        <v>8</v>
      </c>
      <c r="B35" t="s">
        <v>19</v>
      </c>
      <c r="C35" t="str">
        <f t="shared" ref="C35:C58" si="0">CONCATENATE(A35,B35)</f>
        <v>BajaLeve</v>
      </c>
      <c r="D35" t="s">
        <v>28</v>
      </c>
    </row>
    <row r="36" spans="1:4" x14ac:dyDescent="0.3">
      <c r="A36" s="9" t="s">
        <v>9</v>
      </c>
      <c r="B36" t="s">
        <v>19</v>
      </c>
      <c r="C36" t="str">
        <f t="shared" si="0"/>
        <v>MediaLeve</v>
      </c>
      <c r="D36" t="s">
        <v>21</v>
      </c>
    </row>
    <row r="37" spans="1:4" x14ac:dyDescent="0.3">
      <c r="A37" s="9" t="s">
        <v>17</v>
      </c>
      <c r="B37" t="s">
        <v>19</v>
      </c>
      <c r="C37" t="str">
        <f t="shared" si="0"/>
        <v>A l t aLeve</v>
      </c>
      <c r="D37" t="s">
        <v>21</v>
      </c>
    </row>
    <row r="38" spans="1:4" x14ac:dyDescent="0.3">
      <c r="A38" s="9" t="s">
        <v>10</v>
      </c>
      <c r="B38" t="s">
        <v>19</v>
      </c>
      <c r="C38" t="str">
        <f t="shared" si="0"/>
        <v>Muy AltaLeve</v>
      </c>
      <c r="D38" t="s">
        <v>29</v>
      </c>
    </row>
    <row r="39" spans="1:4" x14ac:dyDescent="0.3">
      <c r="A39" s="1" t="s">
        <v>7</v>
      </c>
      <c r="B39" t="s">
        <v>20</v>
      </c>
      <c r="C39" t="str">
        <f t="shared" si="0"/>
        <v>Muy BajaMenor</v>
      </c>
      <c r="D39" t="s">
        <v>28</v>
      </c>
    </row>
    <row r="40" spans="1:4" x14ac:dyDescent="0.3">
      <c r="A40" s="9" t="s">
        <v>8</v>
      </c>
      <c r="B40" t="s">
        <v>20</v>
      </c>
      <c r="C40" t="str">
        <f t="shared" si="0"/>
        <v>BajaMenor</v>
      </c>
      <c r="D40" t="s">
        <v>21</v>
      </c>
    </row>
    <row r="41" spans="1:4" x14ac:dyDescent="0.3">
      <c r="A41" s="9" t="s">
        <v>9</v>
      </c>
      <c r="B41" t="s">
        <v>20</v>
      </c>
      <c r="C41" t="str">
        <f t="shared" si="0"/>
        <v>MediaMenor</v>
      </c>
      <c r="D41" t="s">
        <v>21</v>
      </c>
    </row>
    <row r="42" spans="1:4" x14ac:dyDescent="0.3">
      <c r="A42" s="9" t="s">
        <v>17</v>
      </c>
      <c r="B42" t="s">
        <v>20</v>
      </c>
      <c r="C42" t="str">
        <f t="shared" si="0"/>
        <v>A l t aMenor</v>
      </c>
      <c r="D42" t="s">
        <v>21</v>
      </c>
    </row>
    <row r="43" spans="1:4" x14ac:dyDescent="0.3">
      <c r="A43" s="9" t="s">
        <v>10</v>
      </c>
      <c r="B43" t="s">
        <v>20</v>
      </c>
      <c r="C43" t="str">
        <f t="shared" si="0"/>
        <v>Muy AltaMenor</v>
      </c>
      <c r="D43" t="s">
        <v>29</v>
      </c>
    </row>
    <row r="44" spans="1:4" x14ac:dyDescent="0.3">
      <c r="A44" s="1" t="s">
        <v>7</v>
      </c>
      <c r="B44" t="s">
        <v>21</v>
      </c>
      <c r="C44" t="str">
        <f t="shared" si="0"/>
        <v>Muy BajaModerado</v>
      </c>
      <c r="D44" t="s">
        <v>21</v>
      </c>
    </row>
    <row r="45" spans="1:4" x14ac:dyDescent="0.3">
      <c r="A45" s="9" t="s">
        <v>8</v>
      </c>
      <c r="B45" t="s">
        <v>21</v>
      </c>
      <c r="C45" t="str">
        <f t="shared" si="0"/>
        <v>BajaModerado</v>
      </c>
      <c r="D45" t="s">
        <v>21</v>
      </c>
    </row>
    <row r="46" spans="1:4" x14ac:dyDescent="0.3">
      <c r="A46" s="9" t="s">
        <v>9</v>
      </c>
      <c r="B46" t="s">
        <v>21</v>
      </c>
      <c r="C46" t="str">
        <f t="shared" si="0"/>
        <v>MediaModerado</v>
      </c>
      <c r="D46" t="s">
        <v>21</v>
      </c>
    </row>
    <row r="47" spans="1:4" x14ac:dyDescent="0.3">
      <c r="A47" s="9" t="s">
        <v>17</v>
      </c>
      <c r="B47" t="s">
        <v>21</v>
      </c>
      <c r="C47" t="str">
        <f t="shared" si="0"/>
        <v>A l t aModerado</v>
      </c>
      <c r="D47" t="s">
        <v>29</v>
      </c>
    </row>
    <row r="48" spans="1:4" x14ac:dyDescent="0.3">
      <c r="A48" s="9" t="s">
        <v>10</v>
      </c>
      <c r="B48" t="s">
        <v>21</v>
      </c>
      <c r="C48" t="str">
        <f t="shared" si="0"/>
        <v>Muy AltaModerado</v>
      </c>
      <c r="D48" t="s">
        <v>29</v>
      </c>
    </row>
    <row r="49" spans="1:4" x14ac:dyDescent="0.3">
      <c r="A49" s="1" t="s">
        <v>7</v>
      </c>
      <c r="B49" t="s">
        <v>22</v>
      </c>
      <c r="C49" t="str">
        <f t="shared" si="0"/>
        <v>Muy BajaMayor</v>
      </c>
      <c r="D49" t="s">
        <v>29</v>
      </c>
    </row>
    <row r="50" spans="1:4" x14ac:dyDescent="0.3">
      <c r="A50" s="9" t="s">
        <v>8</v>
      </c>
      <c r="B50" t="s">
        <v>22</v>
      </c>
      <c r="C50" t="str">
        <f t="shared" si="0"/>
        <v>BajaMayor</v>
      </c>
      <c r="D50" t="s">
        <v>29</v>
      </c>
    </row>
    <row r="51" spans="1:4" x14ac:dyDescent="0.3">
      <c r="A51" s="9" t="s">
        <v>9</v>
      </c>
      <c r="B51" t="s">
        <v>22</v>
      </c>
      <c r="C51" t="str">
        <f t="shared" si="0"/>
        <v>MediaMayor</v>
      </c>
      <c r="D51" t="s">
        <v>29</v>
      </c>
    </row>
    <row r="52" spans="1:4" x14ac:dyDescent="0.3">
      <c r="A52" s="9" t="s">
        <v>17</v>
      </c>
      <c r="B52" t="s">
        <v>22</v>
      </c>
      <c r="C52" t="str">
        <f t="shared" si="0"/>
        <v>A l t aMayor</v>
      </c>
      <c r="D52" t="s">
        <v>29</v>
      </c>
    </row>
    <row r="53" spans="1:4" x14ac:dyDescent="0.3">
      <c r="A53" s="9" t="s">
        <v>10</v>
      </c>
      <c r="B53" t="s">
        <v>22</v>
      </c>
      <c r="C53" t="str">
        <f t="shared" si="0"/>
        <v>Muy AltaMayor</v>
      </c>
      <c r="D53" t="s">
        <v>29</v>
      </c>
    </row>
    <row r="54" spans="1:4" x14ac:dyDescent="0.3">
      <c r="A54" s="1" t="s">
        <v>7</v>
      </c>
      <c r="B54" t="s">
        <v>23</v>
      </c>
      <c r="C54" t="str">
        <f t="shared" si="0"/>
        <v>Muy BajaCatastrófico</v>
      </c>
      <c r="D54" t="s">
        <v>30</v>
      </c>
    </row>
    <row r="55" spans="1:4" x14ac:dyDescent="0.3">
      <c r="A55" s="9" t="s">
        <v>8</v>
      </c>
      <c r="B55" t="s">
        <v>23</v>
      </c>
      <c r="C55" t="str">
        <f t="shared" si="0"/>
        <v>BajaCatastrófico</v>
      </c>
      <c r="D55" t="s">
        <v>30</v>
      </c>
    </row>
    <row r="56" spans="1:4" x14ac:dyDescent="0.3">
      <c r="A56" s="9" t="s">
        <v>9</v>
      </c>
      <c r="B56" t="s">
        <v>23</v>
      </c>
      <c r="C56" t="str">
        <f t="shared" si="0"/>
        <v>MediaCatastrófico</v>
      </c>
      <c r="D56" t="s">
        <v>30</v>
      </c>
    </row>
    <row r="57" spans="1:4" x14ac:dyDescent="0.3">
      <c r="A57" s="9" t="s">
        <v>17</v>
      </c>
      <c r="B57" t="s">
        <v>23</v>
      </c>
      <c r="C57" t="str">
        <f t="shared" si="0"/>
        <v>A l t aCatastrófico</v>
      </c>
      <c r="D57" t="s">
        <v>30</v>
      </c>
    </row>
    <row r="58" spans="1:4" x14ac:dyDescent="0.3">
      <c r="A58" s="9" t="s">
        <v>10</v>
      </c>
      <c r="B58" t="s">
        <v>23</v>
      </c>
      <c r="C58" t="str">
        <f t="shared" si="0"/>
        <v>Muy AltaCatastrófico</v>
      </c>
      <c r="D58" t="s">
        <v>30</v>
      </c>
    </row>
    <row r="60" spans="1:4" x14ac:dyDescent="0.3">
      <c r="A60" s="9" t="s">
        <v>45</v>
      </c>
    </row>
    <row r="62" spans="1:4" x14ac:dyDescent="0.3">
      <c r="A62" s="9" t="s">
        <v>46</v>
      </c>
      <c r="B62" s="3">
        <v>0.25</v>
      </c>
    </row>
    <row r="63" spans="1:4" x14ac:dyDescent="0.3">
      <c r="A63" t="s">
        <v>47</v>
      </c>
      <c r="B63" s="3">
        <v>0.15</v>
      </c>
    </row>
    <row r="64" spans="1:4" x14ac:dyDescent="0.3">
      <c r="A64" s="9" t="s">
        <v>48</v>
      </c>
      <c r="B64" s="3">
        <v>0.1</v>
      </c>
    </row>
    <row r="66" spans="1:4" x14ac:dyDescent="0.3">
      <c r="A66" s="9" t="s">
        <v>31</v>
      </c>
    </row>
    <row r="68" spans="1:4" x14ac:dyDescent="0.3">
      <c r="A68" s="9" t="s">
        <v>50</v>
      </c>
      <c r="B68" s="3">
        <v>0.25</v>
      </c>
    </row>
    <row r="69" spans="1:4" x14ac:dyDescent="0.3">
      <c r="A69" t="s">
        <v>49</v>
      </c>
      <c r="B69" s="3">
        <v>0.15</v>
      </c>
    </row>
    <row r="71" spans="1:4" x14ac:dyDescent="0.3">
      <c r="A71" t="s">
        <v>32</v>
      </c>
    </row>
    <row r="73" spans="1:4" x14ac:dyDescent="0.3">
      <c r="A73" s="9" t="s">
        <v>46</v>
      </c>
      <c r="B73" s="9" t="s">
        <v>50</v>
      </c>
      <c r="C73" t="str">
        <f>CONCATENATE(A73,B73)</f>
        <v>PreventivoAutomático</v>
      </c>
      <c r="D73" s="13">
        <f>+B62+B68</f>
        <v>0.5</v>
      </c>
    </row>
    <row r="74" spans="1:4" x14ac:dyDescent="0.3">
      <c r="A74" t="s">
        <v>47</v>
      </c>
      <c r="B74" s="9" t="s">
        <v>50</v>
      </c>
      <c r="C74" t="str">
        <f t="shared" ref="C74:C78" si="1">CONCATENATE(A74,B74)</f>
        <v>DetectivoAutomático</v>
      </c>
      <c r="D74" s="13">
        <f>+B63+B68</f>
        <v>0.4</v>
      </c>
    </row>
    <row r="75" spans="1:4" x14ac:dyDescent="0.3">
      <c r="A75" s="9" t="s">
        <v>48</v>
      </c>
      <c r="B75" s="9" t="s">
        <v>50</v>
      </c>
      <c r="C75" t="str">
        <f t="shared" si="1"/>
        <v>CorrectivoAutomático</v>
      </c>
      <c r="D75" s="13">
        <f>+B64+B68</f>
        <v>0.35</v>
      </c>
    </row>
    <row r="76" spans="1:4" x14ac:dyDescent="0.3">
      <c r="A76" s="9" t="s">
        <v>46</v>
      </c>
      <c r="B76" s="9" t="s">
        <v>49</v>
      </c>
      <c r="C76" t="str">
        <f t="shared" si="1"/>
        <v>PreventivoManual</v>
      </c>
      <c r="D76" s="13">
        <f>+B62+B69</f>
        <v>0.4</v>
      </c>
    </row>
    <row r="77" spans="1:4" x14ac:dyDescent="0.3">
      <c r="A77" t="s">
        <v>47</v>
      </c>
      <c r="B77" s="9" t="s">
        <v>49</v>
      </c>
      <c r="C77" t="str">
        <f t="shared" si="1"/>
        <v>DetectivoManual</v>
      </c>
      <c r="D77" s="13">
        <f>+B63+B69</f>
        <v>0.3</v>
      </c>
    </row>
    <row r="78" spans="1:4" x14ac:dyDescent="0.3">
      <c r="A78" s="9" t="s">
        <v>48</v>
      </c>
      <c r="B78" s="9" t="s">
        <v>49</v>
      </c>
      <c r="C78" t="str">
        <f t="shared" si="1"/>
        <v>CorrectivoManual</v>
      </c>
      <c r="D78" s="13">
        <f>+B64+B69</f>
        <v>0.25</v>
      </c>
    </row>
    <row r="80" spans="1:4" x14ac:dyDescent="0.3">
      <c r="A80" s="9" t="s">
        <v>33</v>
      </c>
    </row>
    <row r="82" spans="1:1" x14ac:dyDescent="0.3">
      <c r="A82" s="9" t="s">
        <v>51</v>
      </c>
    </row>
    <row r="83" spans="1:1" x14ac:dyDescent="0.3">
      <c r="A83" t="s">
        <v>52</v>
      </c>
    </row>
    <row r="85" spans="1:1" x14ac:dyDescent="0.3">
      <c r="A85" t="s">
        <v>2</v>
      </c>
    </row>
    <row r="87" spans="1:1" x14ac:dyDescent="0.3">
      <c r="A87" t="s">
        <v>53</v>
      </c>
    </row>
    <row r="88" spans="1:1" x14ac:dyDescent="0.3">
      <c r="A88" t="s">
        <v>54</v>
      </c>
    </row>
    <row r="90" spans="1:1" x14ac:dyDescent="0.3">
      <c r="A90" t="s">
        <v>34</v>
      </c>
    </row>
    <row r="92" spans="1:1" x14ac:dyDescent="0.3">
      <c r="A92" t="s">
        <v>55</v>
      </c>
    </row>
    <row r="93" spans="1:1" x14ac:dyDescent="0.3">
      <c r="A93" t="s">
        <v>56</v>
      </c>
    </row>
    <row r="96" spans="1:1" x14ac:dyDescent="0.3">
      <c r="A96" t="s">
        <v>68</v>
      </c>
    </row>
    <row r="98" spans="1:2" x14ac:dyDescent="0.3">
      <c r="A98" t="s">
        <v>69</v>
      </c>
    </row>
    <row r="99" spans="1:2" x14ac:dyDescent="0.3">
      <c r="A99" t="s">
        <v>70</v>
      </c>
    </row>
    <row r="100" spans="1:2" x14ac:dyDescent="0.3">
      <c r="A100" t="s">
        <v>71</v>
      </c>
    </row>
    <row r="101" spans="1:2" x14ac:dyDescent="0.3">
      <c r="A101" t="s">
        <v>72</v>
      </c>
    </row>
    <row r="104" spans="1:2" x14ac:dyDescent="0.3">
      <c r="A104" s="11" t="s">
        <v>7</v>
      </c>
      <c r="B104" t="s">
        <v>175</v>
      </c>
    </row>
    <row r="105" spans="1:2" x14ac:dyDescent="0.3">
      <c r="A105" s="10" t="s">
        <v>28</v>
      </c>
      <c r="B105" t="s">
        <v>175</v>
      </c>
    </row>
    <row r="106" spans="1:2" x14ac:dyDescent="0.3">
      <c r="A106" t="s">
        <v>21</v>
      </c>
      <c r="B106" t="s">
        <v>176</v>
      </c>
    </row>
    <row r="107" spans="1:2" x14ac:dyDescent="0.3">
      <c r="A107" t="s">
        <v>29</v>
      </c>
      <c r="B107" t="s">
        <v>176</v>
      </c>
    </row>
    <row r="108" spans="1:2" x14ac:dyDescent="0.3">
      <c r="A108" s="6" t="s">
        <v>30</v>
      </c>
      <c r="B108" t="s">
        <v>176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Matriz admin Riesgo</vt:lpstr>
      <vt:lpstr>Mapa calor-Tablas de referencia</vt:lpstr>
      <vt:lpstr>Control Cambio</vt:lpstr>
      <vt:lpstr>Tablas</vt:lpstr>
      <vt:lpstr>'Matriz admin Riesgo'!Área_de_impresión</vt:lpstr>
      <vt:lpstr>'Matriz admin Riesgo'!Títulos_a_imprimir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Usuario1</cp:lastModifiedBy>
  <cp:lastPrinted>2023-01-24T00:37:40Z</cp:lastPrinted>
  <dcterms:created xsi:type="dcterms:W3CDTF">2021-04-18T23:45:08Z</dcterms:created>
  <dcterms:modified xsi:type="dcterms:W3CDTF">2023-01-30T15:57:36Z</dcterms:modified>
</cp:coreProperties>
</file>