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Vigencia 2019\Indicadores\Indicadores por ajustar para seguimiento 2019\IV\"/>
    </mc:Choice>
  </mc:AlternateContent>
  <bookViews>
    <workbookView xWindow="0" yWindow="0" windowWidth="11970" windowHeight="8340" tabRatio="500" firstSheet="6" activeTab="8"/>
  </bookViews>
  <sheets>
    <sheet name="Identificación" sheetId="1" r:id="rId1"/>
    <sheet name="TMJMSD" sheetId="2" r:id="rId2"/>
    <sheet name="TJEG" sheetId="3" r:id="rId3"/>
    <sheet name="MT" sheetId="4" r:id="rId4"/>
    <sheet name="TP" sheetId="5" r:id="rId5"/>
    <sheet name="EM" sheetId="6" r:id="rId6"/>
    <sheet name="CC" sheetId="7" r:id="rId7"/>
    <sheet name="Seguimiento" sheetId="8" r:id="rId8"/>
    <sheet name="Análisis" sheetId="9" r:id="rId9"/>
    <sheet name="Listas" sheetId="10" state="hidden" r:id="rId10"/>
  </sheets>
  <calcPr calcId="162913"/>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40" i="9" l="1"/>
  <c r="A50" i="9" s="1"/>
  <c r="A33" i="9"/>
  <c r="A31" i="9"/>
  <c r="H30" i="9"/>
  <c r="H29" i="9"/>
  <c r="H28" i="9"/>
  <c r="A26" i="9"/>
  <c r="A21" i="9"/>
  <c r="A20" i="9"/>
  <c r="E19" i="9"/>
  <c r="H34" i="9" s="1"/>
  <c r="D19" i="9"/>
  <c r="C19" i="9"/>
  <c r="A19" i="9"/>
  <c r="B34" i="9" s="1"/>
  <c r="E18" i="9"/>
  <c r="H33" i="9" s="1"/>
  <c r="D18" i="9"/>
  <c r="C18" i="9"/>
  <c r="A18" i="9"/>
  <c r="B33" i="9" s="1"/>
  <c r="A43" i="9" s="1"/>
  <c r="A51" i="9" s="1"/>
  <c r="A17" i="9"/>
  <c r="B32" i="9" s="1"/>
  <c r="A42" i="9" s="1"/>
  <c r="A16" i="9"/>
  <c r="B31" i="9" s="1"/>
  <c r="A41" i="9" s="1"/>
  <c r="E15" i="9"/>
  <c r="D15" i="9"/>
  <c r="C15" i="9"/>
  <c r="A15" i="9"/>
  <c r="B30" i="9" s="1"/>
  <c r="E14" i="9"/>
  <c r="D14" i="9"/>
  <c r="C14" i="9"/>
  <c r="A14" i="9"/>
  <c r="B29" i="9" s="1"/>
  <c r="E13" i="9"/>
  <c r="D13" i="9"/>
  <c r="C13" i="9"/>
  <c r="A13" i="9"/>
  <c r="B28" i="9" s="1"/>
  <c r="A12" i="9"/>
  <c r="B27" i="9" s="1"/>
  <c r="A39" i="9" s="1"/>
  <c r="C11" i="9"/>
  <c r="A11" i="9"/>
  <c r="A48" i="9" s="1"/>
  <c r="D6" i="9"/>
  <c r="O24" i="8"/>
  <c r="N24" i="8"/>
  <c r="M24" i="8"/>
  <c r="L24" i="8"/>
  <c r="K24" i="8"/>
  <c r="J24" i="8"/>
  <c r="I24" i="8"/>
  <c r="H24" i="8"/>
  <c r="G24" i="8"/>
  <c r="F24" i="8"/>
  <c r="E21" i="9" s="1"/>
  <c r="E24" i="8"/>
  <c r="D21" i="9" s="1"/>
  <c r="D24" i="8"/>
  <c r="C21" i="9" s="1"/>
  <c r="O23" i="8"/>
  <c r="N23" i="8"/>
  <c r="M23" i="8"/>
  <c r="L23" i="8"/>
  <c r="K23" i="8"/>
  <c r="J23" i="8"/>
  <c r="I23" i="8"/>
  <c r="H23" i="8"/>
  <c r="G23" i="8"/>
  <c r="F23" i="8"/>
  <c r="E23" i="8"/>
  <c r="D23" i="8"/>
  <c r="O22" i="8"/>
  <c r="N22" i="8"/>
  <c r="M22" i="8"/>
  <c r="L22" i="8"/>
  <c r="K22" i="8"/>
  <c r="J22" i="8"/>
  <c r="I22" i="8"/>
  <c r="H22" i="8"/>
  <c r="G22" i="8"/>
  <c r="F22" i="8"/>
  <c r="E20" i="9" s="1"/>
  <c r="E22" i="8"/>
  <c r="D20" i="9" s="1"/>
  <c r="D22" i="8"/>
  <c r="C20" i="9" s="1"/>
  <c r="A22" i="8"/>
  <c r="C21" i="8"/>
  <c r="B21" i="8"/>
  <c r="C20" i="8"/>
  <c r="B20" i="8"/>
  <c r="C19" i="8"/>
  <c r="B19" i="8"/>
  <c r="C18" i="8"/>
  <c r="B18" i="8"/>
  <c r="C17" i="8"/>
  <c r="B17" i="8"/>
  <c r="C16" i="8"/>
  <c r="B16" i="8"/>
  <c r="A16" i="8"/>
  <c r="O15" i="8"/>
  <c r="N15" i="8"/>
  <c r="M15" i="8"/>
  <c r="L15" i="8"/>
  <c r="K15" i="8"/>
  <c r="J15" i="8"/>
  <c r="I15" i="8"/>
  <c r="H15" i="8"/>
  <c r="G15" i="8"/>
  <c r="F15" i="8"/>
  <c r="E15" i="8"/>
  <c r="D15" i="8"/>
  <c r="C15" i="8"/>
  <c r="B15" i="8"/>
  <c r="O14" i="8"/>
  <c r="N14" i="8"/>
  <c r="M14" i="8"/>
  <c r="L14" i="8"/>
  <c r="K14" i="8"/>
  <c r="J14" i="8"/>
  <c r="I14" i="8"/>
  <c r="H14" i="8"/>
  <c r="G14" i="8"/>
  <c r="F14" i="8"/>
  <c r="E14" i="8"/>
  <c r="D14" i="8"/>
  <c r="D12" i="9" s="1"/>
  <c r="C14" i="8"/>
  <c r="B14" i="8"/>
  <c r="O13" i="8"/>
  <c r="N13" i="8"/>
  <c r="M13" i="8"/>
  <c r="L13" i="8"/>
  <c r="K13" i="8"/>
  <c r="J13" i="8"/>
  <c r="I13" i="8"/>
  <c r="H13" i="8"/>
  <c r="G13" i="8"/>
  <c r="F13" i="8"/>
  <c r="E13" i="8"/>
  <c r="D11" i="9" s="1"/>
  <c r="D13" i="8"/>
  <c r="C13" i="8"/>
  <c r="B13" i="8"/>
  <c r="A13" i="8"/>
  <c r="E6" i="8"/>
  <c r="O21" i="7"/>
  <c r="N21" i="7"/>
  <c r="M21" i="7"/>
  <c r="L21" i="7"/>
  <c r="K21" i="7"/>
  <c r="J21" i="7"/>
  <c r="I21" i="7"/>
  <c r="H21" i="7"/>
  <c r="G21" i="7"/>
  <c r="F21" i="7"/>
  <c r="E21" i="7"/>
  <c r="D21" i="7"/>
  <c r="O20" i="7"/>
  <c r="N20" i="7"/>
  <c r="M20" i="7"/>
  <c r="L20" i="7"/>
  <c r="K20" i="7"/>
  <c r="J20" i="7"/>
  <c r="I20" i="7"/>
  <c r="H20" i="7"/>
  <c r="G20" i="7"/>
  <c r="F20" i="7"/>
  <c r="E20" i="7"/>
  <c r="D20" i="7"/>
  <c r="A20" i="7"/>
  <c r="O19" i="7"/>
  <c r="N19" i="7"/>
  <c r="M19" i="7"/>
  <c r="L19" i="7"/>
  <c r="K19" i="7"/>
  <c r="J19" i="7"/>
  <c r="I19" i="7"/>
  <c r="H19" i="7"/>
  <c r="G19" i="7"/>
  <c r="F19" i="7"/>
  <c r="E19" i="7"/>
  <c r="D19" i="7"/>
  <c r="A19" i="7"/>
  <c r="B15" i="7"/>
  <c r="A15" i="7"/>
  <c r="C14" i="7"/>
  <c r="B14" i="7"/>
  <c r="C13" i="7"/>
  <c r="B13" i="7"/>
  <c r="A13" i="7"/>
  <c r="E6" i="7"/>
  <c r="O25" i="6"/>
  <c r="N25" i="6"/>
  <c r="M25" i="6"/>
  <c r="L25" i="6"/>
  <c r="K25" i="6"/>
  <c r="J25" i="6"/>
  <c r="I25" i="6"/>
  <c r="H25" i="6"/>
  <c r="G25" i="6"/>
  <c r="F25" i="6"/>
  <c r="E25" i="6"/>
  <c r="D25" i="6"/>
  <c r="O24" i="6"/>
  <c r="N24" i="6"/>
  <c r="M24" i="6"/>
  <c r="L24" i="6"/>
  <c r="K24" i="6"/>
  <c r="J24" i="6"/>
  <c r="I24" i="6"/>
  <c r="H24" i="6"/>
  <c r="G24" i="6"/>
  <c r="F24" i="6"/>
  <c r="E24" i="6"/>
  <c r="D24" i="6"/>
  <c r="A24" i="6"/>
  <c r="O23" i="6"/>
  <c r="N23" i="6"/>
  <c r="M23" i="6"/>
  <c r="L23" i="6"/>
  <c r="K23" i="6"/>
  <c r="J23" i="6"/>
  <c r="I23" i="6"/>
  <c r="H23" i="6"/>
  <c r="G23" i="6"/>
  <c r="F23" i="6"/>
  <c r="E23" i="6"/>
  <c r="D23" i="6"/>
  <c r="A23" i="6"/>
  <c r="C19" i="6"/>
  <c r="B19" i="6"/>
  <c r="C18" i="6"/>
  <c r="B18" i="6"/>
  <c r="C17" i="6"/>
  <c r="B17" i="6"/>
  <c r="C16" i="6"/>
  <c r="B16" i="6"/>
  <c r="C15" i="6"/>
  <c r="B15" i="6"/>
  <c r="A15" i="6"/>
  <c r="C14" i="6"/>
  <c r="B14" i="6"/>
  <c r="C13" i="6"/>
  <c r="B13" i="6"/>
  <c r="A13" i="6"/>
  <c r="E6" i="6"/>
  <c r="O28" i="5"/>
  <c r="N28" i="5"/>
  <c r="M28" i="5"/>
  <c r="L28" i="5"/>
  <c r="K28" i="5"/>
  <c r="J28" i="5"/>
  <c r="I28" i="5"/>
  <c r="H28" i="5"/>
  <c r="G28" i="5"/>
  <c r="F28" i="5"/>
  <c r="E28" i="5"/>
  <c r="D28" i="5"/>
  <c r="A28" i="5"/>
  <c r="O27" i="5"/>
  <c r="N27" i="5"/>
  <c r="M27" i="5"/>
  <c r="L27" i="5"/>
  <c r="K27" i="5"/>
  <c r="J27" i="5"/>
  <c r="I27" i="5"/>
  <c r="H27" i="5"/>
  <c r="G27" i="5"/>
  <c r="F27" i="5"/>
  <c r="E27" i="5"/>
  <c r="D27" i="5"/>
  <c r="A27" i="5"/>
  <c r="O26" i="5"/>
  <c r="N26" i="5"/>
  <c r="M26" i="5"/>
  <c r="L26" i="5"/>
  <c r="K26" i="5"/>
  <c r="J26" i="5"/>
  <c r="I26" i="5"/>
  <c r="H26" i="5"/>
  <c r="G26" i="5"/>
  <c r="F26" i="5"/>
  <c r="E26" i="5"/>
  <c r="D26" i="5"/>
  <c r="A26" i="5"/>
  <c r="O25" i="5"/>
  <c r="N25" i="5"/>
  <c r="M25" i="5"/>
  <c r="L25" i="5"/>
  <c r="K25" i="5"/>
  <c r="J25" i="5"/>
  <c r="I25" i="5"/>
  <c r="H25" i="5"/>
  <c r="G25" i="5"/>
  <c r="F25" i="5"/>
  <c r="E25" i="5"/>
  <c r="D25" i="5"/>
  <c r="A25" i="5"/>
  <c r="O24" i="5"/>
  <c r="N24" i="5"/>
  <c r="M24" i="5"/>
  <c r="L24" i="5"/>
  <c r="K24" i="5"/>
  <c r="J24" i="5"/>
  <c r="I24" i="5"/>
  <c r="H24" i="5"/>
  <c r="G24" i="5"/>
  <c r="F24" i="5"/>
  <c r="E24" i="5"/>
  <c r="D24" i="5"/>
  <c r="A24" i="5"/>
  <c r="C20" i="5"/>
  <c r="B20" i="5"/>
  <c r="C19" i="5"/>
  <c r="B19" i="5"/>
  <c r="C18" i="5"/>
  <c r="B18" i="5"/>
  <c r="C17" i="5"/>
  <c r="B17" i="5"/>
  <c r="C16" i="5"/>
  <c r="B16" i="5"/>
  <c r="A16" i="5"/>
  <c r="C15" i="5"/>
  <c r="B15" i="5"/>
  <c r="C14" i="5"/>
  <c r="B14" i="5"/>
  <c r="C13" i="5"/>
  <c r="B13" i="5"/>
  <c r="A13" i="5"/>
  <c r="E6" i="5"/>
  <c r="O26" i="4"/>
  <c r="N26" i="4"/>
  <c r="M26" i="4"/>
  <c r="L26" i="4"/>
  <c r="K26" i="4"/>
  <c r="J26" i="4"/>
  <c r="I26" i="4"/>
  <c r="H26" i="4"/>
  <c r="G26" i="4"/>
  <c r="F26" i="4"/>
  <c r="E26" i="4"/>
  <c r="D26" i="4"/>
  <c r="A26" i="4"/>
  <c r="O25" i="4"/>
  <c r="N25" i="4"/>
  <c r="M25" i="4"/>
  <c r="L25" i="4"/>
  <c r="K25" i="4"/>
  <c r="J25" i="4"/>
  <c r="I25" i="4"/>
  <c r="H25" i="4"/>
  <c r="G25" i="4"/>
  <c r="F25" i="4"/>
  <c r="E25" i="4"/>
  <c r="D25" i="4"/>
  <c r="A25" i="4"/>
  <c r="O24" i="4"/>
  <c r="N24" i="4"/>
  <c r="M24" i="4"/>
  <c r="L24" i="4"/>
  <c r="K24" i="4"/>
  <c r="J24" i="4"/>
  <c r="I24" i="4"/>
  <c r="H24" i="4"/>
  <c r="G24" i="4"/>
  <c r="F24" i="4"/>
  <c r="E24" i="4"/>
  <c r="D24" i="4"/>
  <c r="A24" i="4"/>
  <c r="C20" i="4"/>
  <c r="B20" i="4"/>
  <c r="C19" i="4"/>
  <c r="B19" i="4"/>
  <c r="C18" i="4"/>
  <c r="B18" i="4"/>
  <c r="C17" i="4"/>
  <c r="B17" i="4"/>
  <c r="C16" i="4"/>
  <c r="B16" i="4"/>
  <c r="A16" i="4"/>
  <c r="C15" i="4"/>
  <c r="B15" i="4"/>
  <c r="C14" i="4"/>
  <c r="B14" i="4"/>
  <c r="C13" i="4"/>
  <c r="B13" i="4"/>
  <c r="A13" i="4"/>
  <c r="E6" i="4"/>
  <c r="O28" i="3"/>
  <c r="N28" i="3"/>
  <c r="M28" i="3"/>
  <c r="L28" i="3"/>
  <c r="K28" i="3"/>
  <c r="J28" i="3"/>
  <c r="I28" i="3"/>
  <c r="H28" i="3"/>
  <c r="G28" i="3"/>
  <c r="F28" i="3"/>
  <c r="E28" i="3"/>
  <c r="D28" i="3"/>
  <c r="A28" i="3"/>
  <c r="O27" i="3"/>
  <c r="N27" i="3"/>
  <c r="M27" i="3"/>
  <c r="L27" i="3"/>
  <c r="K27" i="3"/>
  <c r="J27" i="3"/>
  <c r="I27" i="3"/>
  <c r="H27" i="3"/>
  <c r="G27" i="3"/>
  <c r="F27" i="3"/>
  <c r="E27" i="3"/>
  <c r="D27" i="3"/>
  <c r="A27" i="3"/>
  <c r="O26" i="3"/>
  <c r="N26" i="3"/>
  <c r="M26" i="3"/>
  <c r="L26" i="3"/>
  <c r="K26" i="3"/>
  <c r="J26" i="3"/>
  <c r="I26" i="3"/>
  <c r="H26" i="3"/>
  <c r="G26" i="3"/>
  <c r="F26" i="3"/>
  <c r="E26" i="3"/>
  <c r="D26" i="3"/>
  <c r="A26" i="3"/>
  <c r="O25" i="3"/>
  <c r="N25" i="3"/>
  <c r="M25" i="3"/>
  <c r="L25" i="3"/>
  <c r="K25" i="3"/>
  <c r="J25" i="3"/>
  <c r="I25" i="3"/>
  <c r="H25" i="3"/>
  <c r="G25" i="3"/>
  <c r="F25" i="3"/>
  <c r="E25" i="3"/>
  <c r="D25" i="3"/>
  <c r="A25" i="3"/>
  <c r="O24" i="3"/>
  <c r="N24" i="3"/>
  <c r="M24" i="3"/>
  <c r="L24" i="3"/>
  <c r="K24" i="3"/>
  <c r="J24" i="3"/>
  <c r="I24" i="3"/>
  <c r="H24" i="3"/>
  <c r="G24" i="3"/>
  <c r="F24" i="3"/>
  <c r="E24" i="3"/>
  <c r="D24" i="3"/>
  <c r="A24" i="3"/>
  <c r="C20" i="3"/>
  <c r="B20" i="3"/>
  <c r="B24" i="8" s="1"/>
  <c r="C19" i="3"/>
  <c r="B19" i="3"/>
  <c r="C18" i="3"/>
  <c r="B18" i="3"/>
  <c r="C17" i="3"/>
  <c r="B17" i="3"/>
  <c r="C16" i="3"/>
  <c r="B16" i="3"/>
  <c r="A16" i="3"/>
  <c r="C15" i="3"/>
  <c r="B15" i="3"/>
  <c r="C14" i="3"/>
  <c r="B14" i="3"/>
  <c r="C13" i="3"/>
  <c r="B13" i="3"/>
  <c r="A13" i="3"/>
  <c r="E6" i="3"/>
  <c r="O23" i="2"/>
  <c r="N23" i="2"/>
  <c r="M23" i="2"/>
  <c r="L23" i="2"/>
  <c r="K23" i="2"/>
  <c r="J23" i="2"/>
  <c r="I23" i="2"/>
  <c r="H23" i="2"/>
  <c r="G23" i="2"/>
  <c r="F23" i="2"/>
  <c r="E23" i="2"/>
  <c r="D23" i="2"/>
  <c r="A23" i="2"/>
  <c r="O22" i="2"/>
  <c r="N22" i="2"/>
  <c r="M22" i="2"/>
  <c r="L22" i="2"/>
  <c r="K22" i="2"/>
  <c r="J22" i="2"/>
  <c r="I22" i="2"/>
  <c r="H22" i="2"/>
  <c r="G22" i="2"/>
  <c r="F22" i="2"/>
  <c r="E22" i="2"/>
  <c r="D22" i="2"/>
  <c r="A22" i="2"/>
  <c r="O21" i="2"/>
  <c r="N21" i="2"/>
  <c r="M21" i="2"/>
  <c r="L21" i="2"/>
  <c r="K21" i="2"/>
  <c r="J21" i="2"/>
  <c r="I21" i="2"/>
  <c r="H21" i="2"/>
  <c r="G21" i="2"/>
  <c r="F21" i="2"/>
  <c r="E21" i="2"/>
  <c r="D21" i="2"/>
  <c r="A21" i="2"/>
  <c r="O20" i="2"/>
  <c r="N20" i="2"/>
  <c r="M20" i="2"/>
  <c r="L20" i="2"/>
  <c r="K20" i="2"/>
  <c r="J20" i="2"/>
  <c r="I20" i="2"/>
  <c r="H20" i="2"/>
  <c r="G20" i="2"/>
  <c r="F20" i="2"/>
  <c r="E20" i="2"/>
  <c r="D20" i="2"/>
  <c r="A20" i="2"/>
  <c r="C16" i="2"/>
  <c r="B16" i="2"/>
  <c r="A16" i="2"/>
  <c r="C15" i="2"/>
  <c r="B15" i="2"/>
  <c r="C14" i="2"/>
  <c r="B14" i="2"/>
  <c r="C13" i="2"/>
  <c r="B13" i="2"/>
  <c r="A13" i="2"/>
  <c r="E6" i="2"/>
  <c r="E12" i="9" l="1"/>
  <c r="H27" i="9" s="1"/>
  <c r="B26" i="9"/>
  <c r="A38" i="9" s="1"/>
  <c r="E11" i="9"/>
  <c r="H26" i="9" s="1"/>
  <c r="A49" i="9"/>
  <c r="C12" i="9"/>
</calcChain>
</file>

<file path=xl/comments1.xml><?xml version="1.0" encoding="utf-8"?>
<comments xmlns="http://schemas.openxmlformats.org/spreadsheetml/2006/main">
  <authors>
    <author/>
  </authors>
  <commentList>
    <comment ref="E6" authorId="0" shapeId="0">
      <text>
        <r>
          <rPr>
            <b/>
            <sz val="9"/>
            <color rgb="FF000000"/>
            <rFont val="Tahoma"/>
            <family val="2"/>
            <charset val="1"/>
          </rPr>
          <t xml:space="preserve">RUBLUE:
</t>
        </r>
        <r>
          <rPr>
            <sz val="9"/>
            <color rgb="FF000000"/>
            <rFont val="Tahoma"/>
            <family val="2"/>
            <charset val="1"/>
          </rPr>
          <t>El nombre del proceso es sin el artículo "los"</t>
        </r>
      </text>
    </comment>
  </commentList>
</comments>
</file>

<file path=xl/comments2.xml><?xml version="1.0" encoding="utf-8"?>
<comments xmlns="http://schemas.openxmlformats.org/spreadsheetml/2006/main">
  <authors>
    <author/>
  </authors>
  <commentList>
    <comment ref="A16" authorId="0" shapeId="0">
      <text>
        <r>
          <rPr>
            <b/>
            <sz val="9"/>
            <color rgb="FF000000"/>
            <rFont val="Tahoma"/>
            <family val="2"/>
            <charset val="1"/>
          </rPr>
          <t xml:space="preserve">RUBLUE:
</t>
        </r>
        <r>
          <rPr>
            <sz val="9"/>
            <color rgb="FF000000"/>
            <rFont val="Tahoma"/>
            <family val="2"/>
            <charset val="1"/>
          </rPr>
          <t>Se debe agregar:
… de infraestructura y equipos técnicos especializados..</t>
        </r>
      </text>
    </comment>
  </commentList>
</comments>
</file>

<file path=xl/sharedStrings.xml><?xml version="1.0" encoding="utf-8"?>
<sst xmlns="http://schemas.openxmlformats.org/spreadsheetml/2006/main" count="711" uniqueCount="300">
  <si>
    <t>GESTIÓN INTEGRAL DE ESPACIOS CULTURALES</t>
  </si>
  <si>
    <t>Código: 4MI-GIEC-IND-01</t>
  </si>
  <si>
    <t>Versión: 2</t>
  </si>
  <si>
    <t>HOJA DE VIDA DEL INDICADOR</t>
  </si>
  <si>
    <t>Fecha: 08/03/2019</t>
  </si>
  <si>
    <t>IDENTIFICACIÓN</t>
  </si>
  <si>
    <t>NOMBRE DEL INDICADOR</t>
  </si>
  <si>
    <t>Desempeño de la gestión integral de los espacios culturales para la circulación de artes escénicas.</t>
  </si>
  <si>
    <t>OBJETIVO DEL INDICADOR</t>
  </si>
  <si>
    <t>Medir el desempeño de la gestión integral para la sostenibilidad y operación de espacios culturales para la ciruclación de artes escénicas, a cargo de la SEC, y su articulación con otros territorios.</t>
  </si>
  <si>
    <t>PROCESO AL QUE APORTA</t>
  </si>
  <si>
    <t>MI - Gestión integral de espacios culturales.</t>
  </si>
  <si>
    <t>OBJETIVO ESTRATÉGICO AL QUE APORTA</t>
  </si>
  <si>
    <t>2. Mejorar las condiciones para el desarrollo de las prácticas artísticas en los territorios urbanos y rurales de la ciudad, a través de la consolidación de una red de escenarios, convencionales y no convencionales, enfocando su campo de acción en las zonas menos atendidas.</t>
  </si>
  <si>
    <t>PROYECTO AL QUE APORTA</t>
  </si>
  <si>
    <t>999 - Gestión, aprovechamiento económico, sostenibilidad y mejoramiento de equipamientos culturales</t>
  </si>
  <si>
    <t>PERIODICIDAD DE REPORTE</t>
  </si>
  <si>
    <t>Trimestral</t>
  </si>
  <si>
    <t>DESCRIPCIÓN</t>
  </si>
  <si>
    <t>EJE</t>
  </si>
  <si>
    <t>COMPONENTE</t>
  </si>
  <si>
    <t>VARIABLES</t>
  </si>
  <si>
    <t>UNIDAD DE MEDIDA DE VARIABLES</t>
  </si>
  <si>
    <t>FÓRMULA</t>
  </si>
  <si>
    <t>UNIDAD DE MEDIDA RESULTADO</t>
  </si>
  <si>
    <t>1. OFERTA ARTÍSTICA PERMANENTE Y DIVERSA</t>
  </si>
  <si>
    <t>1.1 Oferta en espacio público, escenarios locales y escenarios a cargo de la Subdirección de Equipamientos Culturales</t>
  </si>
  <si>
    <t>Conocer el avance de las metas de programación artística y de asistencias del proyecto de inversión al que aportan los espacios a cargo de la SEC.</t>
  </si>
  <si>
    <t>a</t>
  </si>
  <si>
    <t>Número de actividades artísticas realizadas en el mes</t>
  </si>
  <si>
    <t>Número</t>
  </si>
  <si>
    <t>Avance meta de actividades artísticas (2019)</t>
  </si>
  <si>
    <r>
      <rPr>
        <u/>
        <sz val="11"/>
        <color rgb="FFFFFFFF"/>
        <rFont val="Calibri"/>
        <family val="2"/>
        <charset val="1"/>
      </rPr>
      <t xml:space="preserve"> </t>
    </r>
    <r>
      <rPr>
        <u/>
        <sz val="11"/>
        <rFont val="Calibri"/>
        <family val="2"/>
        <charset val="1"/>
      </rPr>
      <t xml:space="preserve">  (∑a)  </t>
    </r>
    <r>
      <rPr>
        <u/>
        <sz val="11"/>
        <color rgb="FFFFFFFF"/>
        <rFont val="Calibri"/>
        <family val="2"/>
        <charset val="1"/>
      </rPr>
      <t xml:space="preserve">.
</t>
    </r>
    <r>
      <rPr>
        <sz val="11"/>
        <color rgb="FF000000"/>
        <rFont val="Calibri"/>
        <family val="2"/>
        <charset val="1"/>
      </rPr>
      <t>meta</t>
    </r>
  </si>
  <si>
    <t>%</t>
  </si>
  <si>
    <t>b</t>
  </si>
  <si>
    <t>Número de asistencias a las actividades artísticas del mes</t>
  </si>
  <si>
    <t>Avance meta de asistencias (2019)</t>
  </si>
  <si>
    <r>
      <rPr>
        <u/>
        <sz val="11"/>
        <color rgb="FFFFFFFF"/>
        <rFont val="Calibri"/>
        <family val="2"/>
        <charset val="1"/>
      </rPr>
      <t xml:space="preserve"> </t>
    </r>
    <r>
      <rPr>
        <u/>
        <sz val="11"/>
        <rFont val="Calibri"/>
        <family val="2"/>
        <charset val="1"/>
      </rPr>
      <t xml:space="preserve">    (∑b)    </t>
    </r>
    <r>
      <rPr>
        <u/>
        <sz val="11"/>
        <color rgb="FFFFFFFF"/>
        <rFont val="Calibri"/>
        <family val="2"/>
        <charset val="1"/>
      </rPr>
      <t xml:space="preserve">.
</t>
    </r>
    <r>
      <rPr>
        <sz val="11"/>
        <color rgb="FF000000"/>
        <rFont val="Calibri"/>
        <family val="2"/>
        <charset val="1"/>
      </rPr>
      <t>meta</t>
    </r>
  </si>
  <si>
    <t>Conocer el nivel de ocupación de los escenarios: Teatro Jorfe Eliécer Gaitán, Teatro al aire libre Media Torta, Teatro El Parque.</t>
  </si>
  <si>
    <t>Nivel de ocupación mensual de los escenarios</t>
  </si>
  <si>
    <r>
      <rPr>
        <u/>
        <sz val="11"/>
        <color rgb="FFFFFFFF"/>
        <rFont val="Calibri"/>
        <family val="2"/>
        <charset val="1"/>
      </rPr>
      <t xml:space="preserve"> </t>
    </r>
    <r>
      <rPr>
        <u/>
        <sz val="11"/>
        <rFont val="Calibri"/>
        <family val="2"/>
        <charset val="1"/>
      </rPr>
      <t xml:space="preserve">  b  </t>
    </r>
    <r>
      <rPr>
        <u/>
        <sz val="11"/>
        <color rgb="FFFFFFFF"/>
        <rFont val="Calibri"/>
        <family val="2"/>
        <charset val="1"/>
      </rPr>
      <t xml:space="preserve">.
</t>
    </r>
    <r>
      <rPr>
        <sz val="11"/>
        <color rgb="FF000000"/>
        <rFont val="Calibri"/>
        <family val="2"/>
        <charset val="1"/>
      </rPr>
      <t>c</t>
    </r>
  </si>
  <si>
    <t>c</t>
  </si>
  <si>
    <t>Aforo total autorizado para las actividades artísticas del mes</t>
  </si>
  <si>
    <t>2. MANTENIMIENTO Y DOTACIÓN</t>
  </si>
  <si>
    <t>2.1 Plan Plurianual de Mantenimiento y Dotación</t>
  </si>
  <si>
    <t>Conocer la efectividad de la gestión de recursos que posibilita el cumplimiento de las acciones priorizadas en el Plan de Mantenimiento y Dotación Especializada de los escenarios a cargo de la SEC (excepto el Teatro Mayor Julio Mario Santo Domingo). Con la ejecución de los recursos se da cuenta del nivel de gestión adelantada.</t>
  </si>
  <si>
    <t>Cantidad total de acciones de mantenimiento y dotación priorizadas para el año</t>
  </si>
  <si>
    <t>Avance de las acciones de mantenimiento y dotación</t>
  </si>
  <si>
    <r>
      <rPr>
        <u/>
        <sz val="11"/>
        <rFont val="Calibri"/>
        <family val="2"/>
        <charset val="1"/>
      </rPr>
      <t xml:space="preserve">(b+c+d)
</t>
    </r>
    <r>
      <rPr>
        <sz val="11"/>
        <color rgb="FF000000"/>
        <rFont val="Calibri"/>
        <family val="2"/>
        <charset val="1"/>
      </rPr>
      <t>a</t>
    </r>
  </si>
  <si>
    <t>Cantidad de acciones de mantenimiento preventivo realizadas del mes</t>
  </si>
  <si>
    <t>Cantidad de acciones de mantenimiento correctivo realizadas del mes</t>
  </si>
  <si>
    <t>d</t>
  </si>
  <si>
    <t>Cantidad de acciones de dotación realizadas del mes</t>
  </si>
  <si>
    <t>e</t>
  </si>
  <si>
    <t>Valor de los recursos necesarios para realizar las acciones priorizadas</t>
  </si>
  <si>
    <t>COP</t>
  </si>
  <si>
    <t>Ejecución de los recursos gestionados para las acciones de mantenimiento y dotación</t>
  </si>
  <si>
    <r>
      <rPr>
        <u/>
        <sz val="11"/>
        <color rgb="FFFFFFFF"/>
        <rFont val="Calibri"/>
        <family val="2"/>
        <charset val="1"/>
      </rPr>
      <t xml:space="preserve"> </t>
    </r>
    <r>
      <rPr>
        <u/>
        <sz val="11"/>
        <rFont val="Calibri"/>
        <family val="2"/>
        <charset val="1"/>
      </rPr>
      <t xml:space="preserve">  f   </t>
    </r>
    <r>
      <rPr>
        <u/>
        <sz val="11"/>
        <color rgb="FFFFFFFF"/>
        <rFont val="Calibri"/>
        <family val="2"/>
        <charset val="1"/>
      </rPr>
      <t xml:space="preserve">.
</t>
    </r>
    <r>
      <rPr>
        <sz val="11"/>
        <color rgb="FF000000"/>
        <rFont val="Calibri"/>
        <family val="2"/>
        <charset val="1"/>
      </rPr>
      <t>e</t>
    </r>
  </si>
  <si>
    <t>f</t>
  </si>
  <si>
    <t>Valor de recursos ejecutados en el mes</t>
  </si>
  <si>
    <t>3. SOSTENIBILIDAD</t>
  </si>
  <si>
    <t>3.1 Sostenibilidad Económica</t>
  </si>
  <si>
    <t>Conocer el nivel de cumplimiento de la meta de recaudo a partir de los ingresos generados por el uso de los escenarios a cargo de la SEC. Adicionalmente, se quiere conocer la participación procentual de los aportes monetarios de alianzas, patrocinios y otros conceptos, dentro del total de los recursos recaudados.</t>
  </si>
  <si>
    <t>Ingresos generados por programación propia del mes</t>
  </si>
  <si>
    <t>Avance de cumplimiento de la meta de recaudo</t>
  </si>
  <si>
    <r>
      <rPr>
        <u/>
        <sz val="11"/>
        <rFont val="Calibri"/>
        <family val="2"/>
        <charset val="1"/>
      </rPr>
      <t xml:space="preserve">(a+b+c+d)
</t>
    </r>
    <r>
      <rPr>
        <sz val="11"/>
        <color rgb="FF000000"/>
        <rFont val="Calibri"/>
        <family val="2"/>
        <charset val="1"/>
      </rPr>
      <t>meta</t>
    </r>
  </si>
  <si>
    <t>Ingresos generados por coproducciones del mes</t>
  </si>
  <si>
    <t>Ingresos por otros conceptos del mes (arrendamientos, alquileres, comodatos, etc)</t>
  </si>
  <si>
    <t>Valor de aportes monetarios por alianzas, patrocinios y otros conceptos del mes</t>
  </si>
  <si>
    <t>Porcentaje de participación de otros aportes monetarios</t>
  </si>
  <si>
    <r>
      <rPr>
        <u/>
        <sz val="11"/>
        <rFont val="Calibri"/>
        <family val="2"/>
        <charset val="1"/>
      </rPr>
      <t xml:space="preserve">           d           </t>
    </r>
    <r>
      <rPr>
        <u/>
        <sz val="11"/>
        <color rgb="FFFFFFFF"/>
        <rFont val="Calibri"/>
        <family val="2"/>
        <charset val="1"/>
      </rPr>
      <t xml:space="preserve">.
</t>
    </r>
    <r>
      <rPr>
        <sz val="11"/>
        <color rgb="FF000000"/>
        <rFont val="Calibri"/>
        <family val="2"/>
        <charset val="1"/>
      </rPr>
      <t>(a+b+c+d)</t>
    </r>
  </si>
  <si>
    <t>Se quiere conocer el valor de aquellas alianzas y patrocinios que son en especie, pero que contribuyen a la reducción de los gastos de los escenarios.</t>
  </si>
  <si>
    <t>Valor de otros aportes (no monetarios) por alianzas, patrocinios y otros conceptos del mes</t>
  </si>
  <si>
    <t>Valor de otros aportes no monetarios</t>
  </si>
  <si>
    <t>DEFINICIONES CONCEPTUALES</t>
  </si>
  <si>
    <r>
      <rPr>
        <b/>
        <sz val="11"/>
        <rFont val="Calibri"/>
        <family val="2"/>
        <charset val="1"/>
      </rPr>
      <t xml:space="preserve">Los escenarios y espacios para la circulación de las artes escénicas a cargo de la SEC son:
</t>
    </r>
    <r>
      <rPr>
        <sz val="11"/>
        <color rgb="FF000000"/>
        <rFont val="Calibri"/>
        <family val="2"/>
        <charset val="1"/>
      </rPr>
      <t>- Teatro Municipal Jorge Eliécer Gaitán
- Teatro Al Aire Libre La Media Torta
- Teatro El Parque
- Teatro Mayor Julio Mario Santo Domingo
- Escenario Móvil Armando de la Torre, como medio de intervención del Espacio Público.
- Espacios intervenidos por medio del Programa Cultura en Común.</t>
    </r>
  </si>
  <si>
    <t xml:space="preserve">Código: </t>
  </si>
  <si>
    <t xml:space="preserve">Versión: </t>
  </si>
  <si>
    <t xml:space="preserve">Fecha: </t>
  </si>
  <si>
    <t>Página:</t>
  </si>
  <si>
    <t>RESPONSABLE DE DILIGENCIAMIENTO</t>
  </si>
  <si>
    <t>PILAR LUENGAS</t>
  </si>
  <si>
    <t>PERIODO REPORTADO</t>
  </si>
  <si>
    <t>1 de enero a 31 de diciembre de 2019</t>
  </si>
  <si>
    <t>FECHA DE REPORTE</t>
  </si>
  <si>
    <t>FUENTE DE INFORMACIÓN</t>
  </si>
  <si>
    <t>Informes de seguimiento a la gestión</t>
  </si>
  <si>
    <t>SEGUIMIENTO</t>
  </si>
  <si>
    <t>ene.</t>
  </si>
  <si>
    <t>feb.</t>
  </si>
  <si>
    <t>mar.</t>
  </si>
  <si>
    <t>abr.</t>
  </si>
  <si>
    <t>may.</t>
  </si>
  <si>
    <t>jun.</t>
  </si>
  <si>
    <t>jul.</t>
  </si>
  <si>
    <t>ago.</t>
  </si>
  <si>
    <t>sept.</t>
  </si>
  <si>
    <t>oct.</t>
  </si>
  <si>
    <t>nov.</t>
  </si>
  <si>
    <t>dic.</t>
  </si>
  <si>
    <t>RESULTADOS PARCIALES TEATRO MAYOR JULIO MARIO SANTO DOMINGO</t>
  </si>
  <si>
    <t>INDICADOR</t>
  </si>
  <si>
    <t>sep.</t>
  </si>
  <si>
    <t>RESULTADOS PARCIALES CENTRO CULTURAL TEATRO MUNICIPAL JORGE ELIÉCER GAITÁN</t>
  </si>
  <si>
    <t xml:space="preserve">Página: </t>
  </si>
  <si>
    <t>RESULTADOS PARCIALES TEATRO AL AIRE LIBRE LA MEDIA TORTA</t>
  </si>
  <si>
    <t>Página</t>
  </si>
  <si>
    <t>RESULTADOS PARCIALES TEATRO EL PARQUE NACIONAL</t>
  </si>
  <si>
    <t>RESULTADOS PARCIALES ESCENARIO MÓVIL ARMANDO DE LA TORRE</t>
  </si>
  <si>
    <t>RESULTADOS PARCIALES PROGRAMA CULTURA EN COMÚN</t>
  </si>
  <si>
    <t>Código:</t>
  </si>
  <si>
    <t xml:space="preserve">versión: </t>
  </si>
  <si>
    <t>Ene.</t>
  </si>
  <si>
    <t>n.a</t>
  </si>
  <si>
    <t>Total Ingresos de los escenarios a cargo de SEC</t>
  </si>
  <si>
    <t>-</t>
  </si>
  <si>
    <t>Total Ingresos del TMJMSD</t>
  </si>
  <si>
    <t>RESPONSABLE DEL ANÁLISIS</t>
  </si>
  <si>
    <t>RESULTADOS ACUMULADOS MENSUALMENTE
ESCENARIOS PARA LAS ARTES ESCÉNICAS Y ESPACIOS INTERNVENIDOS POR EL PROGRAMA CULTURA EN COMÚN</t>
  </si>
  <si>
    <t>LINEA BASE 2018</t>
  </si>
  <si>
    <t>LECTURA E INTERPRETACIÓN DE RESULTADOS TRIMESTRALES</t>
  </si>
  <si>
    <t>RANGOS DE DESEMPEÑO PARA EL PRIMER TRIMESTRE (*)</t>
  </si>
  <si>
    <t>DESEMPEÑO</t>
  </si>
  <si>
    <t>ACCIÓN DE MEJORAMIENTO</t>
  </si>
  <si>
    <t>COMPONENTES</t>
  </si>
  <si>
    <t xml:space="preserve">Sobresaliente </t>
  </si>
  <si>
    <t>Satisfactorio</t>
  </si>
  <si>
    <t>Insuficiente</t>
  </si>
  <si>
    <t>TRIMESTRE I</t>
  </si>
  <si>
    <t>TRIMESTRE II</t>
  </si>
  <si>
    <t>TRIMESTRE III</t>
  </si>
  <si>
    <t>TRIMESTRE IV</t>
  </si>
  <si>
    <t>¿Requiere?</t>
  </si>
  <si>
    <t xml:space="preserve">TIPO </t>
  </si>
  <si>
    <t>10%≥x&gt;6%</t>
  </si>
  <si>
    <t>6%≥x&gt;3%</t>
  </si>
  <si>
    <t>3%≥x&gt;0%</t>
  </si>
  <si>
    <t>15%≥x&gt;10%</t>
  </si>
  <si>
    <t>10%≥x&gt;5%</t>
  </si>
  <si>
    <t>5%≥x&gt;0%</t>
  </si>
  <si>
    <t>100%≥x&gt;75%</t>
  </si>
  <si>
    <t>75%≥x&gt;30%</t>
  </si>
  <si>
    <t>30%≥x&gt;0%</t>
  </si>
  <si>
    <t>sin info.</t>
  </si>
  <si>
    <t>20%≥x&gt;14%</t>
  </si>
  <si>
    <t>14%≥x&gt;7%</t>
  </si>
  <si>
    <t>7%≥x&gt;0%</t>
  </si>
  <si>
    <t>EXPLICACIÓN</t>
  </si>
  <si>
    <t>(*) RANGOS DE DESEMPEÑO ESPERADOS DEL AVANCE DE METAS (ACUMULADO CON CORTE TRIMESTRAL)</t>
  </si>
  <si>
    <t xml:space="preserve"> TRIMESTRE I</t>
  </si>
  <si>
    <t>45%≥x&gt;30%</t>
  </si>
  <si>
    <t>30%≥x&gt;10%</t>
  </si>
  <si>
    <t>10%≥x&gt;0%</t>
  </si>
  <si>
    <t>65%≥x&gt;55%</t>
  </si>
  <si>
    <t>55%≥x&gt;45%</t>
  </si>
  <si>
    <t>45%≥x&gt;0%</t>
  </si>
  <si>
    <t>100%≥x&gt;80%</t>
  </si>
  <si>
    <t>80%≥x&gt;65%</t>
  </si>
  <si>
    <t>65%≥x&gt;0%</t>
  </si>
  <si>
    <t>50%≥x&gt;35%</t>
  </si>
  <si>
    <t>35%≥x&gt;15%</t>
  </si>
  <si>
    <t>15%≥x&gt;0%</t>
  </si>
  <si>
    <t>65%≥x&gt;58%</t>
  </si>
  <si>
    <t>58%≥x&gt;50%</t>
  </si>
  <si>
    <t>50%≥x&gt;0%</t>
  </si>
  <si>
    <t>50%≥x&gt;40%</t>
  </si>
  <si>
    <t>40%≥x&gt;20%</t>
  </si>
  <si>
    <t>20%≥x&gt;0%</t>
  </si>
  <si>
    <t>75%≥x≥58%</t>
  </si>
  <si>
    <t>58%&gt;x&gt;40%</t>
  </si>
  <si>
    <t>40%≥x&gt;0%</t>
  </si>
  <si>
    <t>100%≥x&gt;88%</t>
  </si>
  <si>
    <t>88%≥x&gt;75%</t>
  </si>
  <si>
    <t>75%≥x&gt;0%</t>
  </si>
  <si>
    <t>Unidades de médida</t>
  </si>
  <si>
    <t>Periodicidad</t>
  </si>
  <si>
    <t xml:space="preserve">Tipo de Acción </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</si>
  <si>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</si>
  <si>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</si>
  <si>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</si>
  <si>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</si>
  <si>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</si>
  <si>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</si>
  <si>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</si>
  <si>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</si>
  <si>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</si>
  <si>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</si>
  <si>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</si>
  <si>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</si>
  <si>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</si>
  <si>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</si>
  <si>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</si>
  <si>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</si>
  <si>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</si>
  <si>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</si>
  <si>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</si>
  <si>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</si>
  <si>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</si>
  <si>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</si>
  <si>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</si>
  <si>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</si>
  <si>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</si>
  <si>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</si>
  <si>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</si>
  <si>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</si>
  <si>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</si>
  <si>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</si>
  <si>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rPr>
        <sz val="11"/>
        <color rgb="FF000000"/>
        <rFont val="Arial Narrow"/>
        <family val="2"/>
        <charset val="1"/>
      </rPr>
      <t>1.</t>
    </r>
    <r>
      <rPr>
        <sz val="7"/>
        <color rgb="FF000000"/>
        <rFont val="Arial Narrow"/>
        <family val="2"/>
        <charset val="1"/>
      </rPr>
      <t xml:space="preserve">    </t>
    </r>
    <r>
      <rPr>
        <sz val="11"/>
        <color rgb="FF000000"/>
        <rFont val="Arial Narrow"/>
        <family val="2"/>
        <charset val="1"/>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</si>
  <si>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</si>
  <si>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</si>
  <si>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</si>
  <si>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</si>
  <si>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rPr>
        <sz val="11"/>
        <rFont val="Arial Narrow"/>
        <family val="2"/>
        <charset val="1"/>
      </rPr>
      <t>2.</t>
    </r>
    <r>
      <rPr>
        <sz val="7"/>
        <rFont val="Arial Narrow"/>
        <family val="2"/>
        <charset val="1"/>
      </rPr>
      <t xml:space="preserve">    </t>
    </r>
    <r>
      <rPr>
        <sz val="11"/>
        <rFont val="Arial Narrow"/>
        <family val="2"/>
        <charset val="1"/>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</si>
  <si>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</si>
  <si>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</si>
  <si>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</si>
  <si>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</si>
  <si>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rPr>
        <sz val="11"/>
        <color rgb="FF000000"/>
        <rFont val="Arial Narrow"/>
        <family val="2"/>
        <charset val="1"/>
      </rPr>
      <t>3.</t>
    </r>
    <r>
      <rPr>
        <sz val="7"/>
        <color rgb="FF000000"/>
        <rFont val="Arial Narrow"/>
        <family val="2"/>
        <charset val="1"/>
      </rPr>
      <t xml:space="preserve">    </t>
    </r>
    <r>
      <rPr>
        <sz val="11"/>
        <color rgb="FF000000"/>
        <rFont val="Arial Narrow"/>
        <family val="2"/>
        <charset val="1"/>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</si>
  <si>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</si>
  <si>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</si>
  <si>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</si>
  <si>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</si>
  <si>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rPr>
        <sz val="11"/>
        <color rgb="FF000000"/>
        <rFont val="Arial Narrow"/>
        <family val="2"/>
        <charset val="1"/>
      </rPr>
      <t>4.</t>
    </r>
    <r>
      <rPr>
        <sz val="7"/>
        <color rgb="FF000000"/>
        <rFont val="Arial Narrow"/>
        <family val="2"/>
        <charset val="1"/>
      </rPr>
      <t xml:space="preserve">    </t>
    </r>
    <r>
      <rPr>
        <sz val="11"/>
        <color rgb="FF000000"/>
        <rFont val="Arial Narrow"/>
        <family val="2"/>
        <charset val="1"/>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</si>
  <si>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</si>
  <si>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</si>
  <si>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</si>
  <si>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</si>
  <si>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rPr>
        <sz val="11"/>
        <color rgb="FF000000"/>
        <rFont val="Arial Narrow"/>
        <family val="2"/>
        <charset val="1"/>
      </rPr>
      <t>5.</t>
    </r>
    <r>
      <rPr>
        <sz val="7"/>
        <color rgb="FF000000"/>
        <rFont val="Arial Narrow"/>
        <family val="2"/>
        <charset val="1"/>
      </rPr>
      <t xml:space="preserve">    </t>
    </r>
    <r>
      <rPr>
        <sz val="11"/>
        <color rgb="FF000000"/>
        <rFont val="Arial Narrow"/>
        <family val="2"/>
        <charset val="1"/>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</si>
  <si>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</si>
  <si>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</si>
  <si>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</si>
  <si>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</si>
  <si>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r>
      <rPr>
        <sz val="11"/>
        <color rgb="FF000000"/>
        <rFont val="Arial Narrow"/>
        <family val="2"/>
        <charset val="1"/>
      </rPr>
      <t>6.</t>
    </r>
    <r>
      <rPr>
        <sz val="7"/>
        <color rgb="FF000000"/>
        <rFont val="Arial Narrow"/>
        <family val="2"/>
        <charset val="1"/>
      </rPr>
      <t xml:space="preserve">    </t>
    </r>
    <r>
      <rPr>
        <sz val="11"/>
        <color rgb="FF000000"/>
        <rFont val="Arial Narrow"/>
        <family val="2"/>
        <charset val="1"/>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</si>
  <si>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</si>
  <si>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Control Interno</t>
  </si>
  <si>
    <t>Servicio al ciudadano</t>
  </si>
  <si>
    <r>
      <rPr>
        <sz val="11"/>
        <color rgb="FF000000"/>
        <rFont val="Arial Narrow"/>
        <family val="2"/>
        <charset val="1"/>
      </rPr>
      <t>7.</t>
    </r>
    <r>
      <rPr>
        <sz val="7"/>
        <color rgb="FF000000"/>
        <rFont val="Arial Narrow"/>
        <family val="2"/>
        <charset val="1"/>
      </rPr>
      <t xml:space="preserve">    </t>
    </r>
    <r>
      <rPr>
        <sz val="11"/>
        <color rgb="FF000000"/>
        <rFont val="Arial Narrow"/>
        <family val="2"/>
        <charset val="1"/>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</si>
  <si>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</si>
  <si>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</si>
  <si>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</si>
  <si>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</si>
  <si>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</si>
  <si>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</si>
  <si>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</si>
  <si>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</si>
  <si>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</si>
  <si>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</si>
  <si>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</si>
  <si>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</si>
  <si>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</si>
  <si>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</si>
  <si>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</si>
  <si>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</si>
  <si>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</si>
  <si>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</si>
  <si>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</si>
  <si>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</si>
  <si>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</si>
  <si>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</si>
  <si>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</si>
  <si>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</si>
  <si>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</si>
  <si>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</si>
  <si>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</si>
  <si>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</si>
  <si>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</si>
  <si>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</si>
  <si>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</si>
  <si>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</si>
  <si>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</si>
  <si>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</si>
  <si>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</si>
  <si>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</si>
  <si>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</si>
  <si>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</si>
  <si>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</si>
  <si>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</si>
  <si>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</si>
  <si>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</si>
  <si>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</si>
  <si>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</si>
  <si>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</si>
  <si>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</si>
  <si>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</si>
  <si>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</si>
  <si>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</si>
  <si>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</si>
  <si>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</si>
  <si>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</si>
  <si>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</si>
  <si>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</si>
  <si>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</si>
  <si>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</si>
  <si>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</si>
  <si>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El bajo nivel de actividades artísticas y culturales que se adelantaron durante el primer trimestre en los equipamientos, obedece a que durante el mes de enero y parte de febrero, según la dinámica de la entidad, se adelantaron las acciones necesarias para la contratación de los equipos humanos (administrativo y técnico) de los equipamientos, que son los encargados de planear, gestionar, organizar y desarrollar la programación. En el comportamiento, se puede evidenciar la tendencia creciente que se da progresivamente con el avance del año. Durante este primer trimestre, el Escenario Móvil no pudo realizar actividades debido a que el vehículo que transporta el escenario no contó con la revisión técnico mecánica, lo que le impidió movilizarse; en consecuencia la meta de asistencia también se vió afectada. Normalizado el tema de conformación de los equipos de trabajo y la puesta en funcionamiento del Escenario Móvil, en el segundo trimestre se incrementó el número de actividades realizadas. En lo corrido del año, progresivamente se amplió la cobertura en atención con la oferta artística de los escenarios y se cumplió la meta de actividades en un ciento veintiuno por ciento (121%); si bien se evidencia que la mayor participación la tuvo el TMJMDS es de destacar la labor de los demás escenarios que contaron con un presupuesto restringido y llegaron a dieciocho (18) localidades con una programación de calidad que involucró actividades de las diferentes áreas artísticas, catorce (14) de estas localidades recibieron una oferta frecuente.</t>
  </si>
  <si>
    <t>La meta de asistencia esta relacionada directamente con el número de actividades que se lleven a cabo, por tanto, se avanza en la misma proporción en que se adelanten actividades. De resaltar las cifras que se reportan de los escenarios TMJMSD y TJEG, quienes a partir del mes de febrero su asistencia sobrepasó las cinco mil personas y continúa creciendo. Con la puesta en marcha del Escenario Móvil en el segundo trimestre aumentó el número de asistencias de manera importante, teniendo en cuenta que sus actividades se hacen en espacio público y que esta condición favorece la convocatoria así como la asistencia masiva de público. Con el mismo ritmo que se incrementaron las actividades artísticas se incrementó el número de asistentes y de este modo se logró el cumplimiento de la meta en un ciento dos coma siete por ciento (102,7%), beneficiarios que son parte de los diferentes grupos etarios, étnicos y sociales que habitan en la ciudad.</t>
  </si>
  <si>
    <t>Aunque no es posible comparar entre escenarios, debido a que todos tienen aforo diferente, en el mes de marzo las actividades del Teatro el Parque tuvieron gran acogida y ello se vió reflejado en el alto nivel de ocupación del escenario, que alcanzó un 87,6%. Sobre este tema no es posible hacer la medición en el Escenario Móvil ya que se trata de una tarima móvil que ofrece su programación a cielo abierto en diferentes espacios de la ciudad; tampoco es posible predeterminarlo en el Programa Cultura en Común debido a que sus actividades las realizan en espacios gestionados. En casos como Media Torta la ocupación del escenario se midió con respecto al aforo autorizado para cada evento. El TJEG a lo largo del año mantuvo una ocupación estable, siendo su promedio el más alto entre todos.</t>
  </si>
  <si>
    <t>Las actividades de mantenimiento y dotación especializada se ejecutan en dos sentidos: uno corresponde al mantenimiento y dotación de los equipos técnicos especializados para las artes escénicas de los escenarios a cargo de la SEC y el otro el mantenimiento a la infraestructura de los equipamientos culturales (bienes de interés cultural).
El personal de producción de los escenarios, a lo largo del año adelantó acciones de revisión y limpieza a los equipos técnicos a cargo, dentro de la competencia que les correspondía; así mismo, liderado por el designado apoyo a la producción general, empezando el año elaboró el diagnóstico para definir las necesidades de mantenimiento y dotación de  los equipos técnicos y del EM, a partir de lo cual, el equipo de contratación preparó y presentó proyectos para gestionar recursos LEP; se adelantaron procesos precontractuales, que dada la complejidad de las dinámicas de contratación, no todos lograron ser adjudicados, por lo que se determinó postergarlos para la siguiente vigencia, en ese orden, terminado el año se logró un avance aproximado del cincuenta por ciento (50% de las actividades propuestas.
Con respecto al tema de infraestructura, el equipo a cargo ejecutó acciones de mantenimiento preventivo y correctivo para la conservación de los equipamientos TJEG, TEP y TMT, acciones que la SEC adelantó en articulación con la SAF a partir de un cronograma de actividades que en el último trimestre del año se organizó para definir un plan de acción macro en el que se precisaron siete (7) actividades que terminado el año lograron una ejcución aproximada del ochenta por ciento (80%), quedando aproximadamente el veinte por ciento 20% en ejecución y otras que no se llevaron a cabo por la priorización que se dio a la atención necesaria de imprevistos, que contribuyeron significativamente al mejoramiento del estado de la planta física de los equipamientos mencionados.</t>
  </si>
  <si>
    <t>Terminando el año, con relación al rubro destinado en el plan de acción de la presente vigencia para mantenimiento y dotación: $4.033`876.007, se comprometió el 86% de los recursos, el 14% restante que son los recursos sin comprometer corresponde a procesos que se encuentran en desarrollo.</t>
  </si>
  <si>
    <t>El recaudo se ha generado por arrendamientos del TJEG y venta de boletería de productos del TJEG, TEP y TMJMSD. Es de aclarar que los escenarios TMT y EM junto con el PCC ofrecen actividades de carácter gratuito, el aporte de ellos hacia esta meta esta relacionado con la gestión que hacen para lograr alianzas y conseguir recursos que les permite ampliar la oferta o mejorar la calidad de la misma. En lo corrido del año hay una clara evidencia del incremento en el nivel de ingresos por recaudo, no obstante, es de mencionar la importante labor que se realiza en la SEC para gestionar recursos que permitan superar las cifras relacionadas con atención a públicos: número de actividades, asistencia y cobertura territorial. Con relación al cumplimiento de la meta se superó, logrando el ciento cinco por ciento (105%), teniendo la meta más alta y siendo el mayor aportante el TMJMSD.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</si>
</sst>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m"/>
    <numFmt numFmtId="165" formatCode="d&quot; de &quot;mmmm&quot; de &quot;yyyy"/>
    <numFmt numFmtId="166" formatCode="[$$]#,##0"/>
    <numFmt numFmtId="167" formatCode="0.0%"/>
    <numFmt numFmtId="168" formatCode="0.0000000000%"/>
  </numFmts>
  <fonts count="20" x14ac:knownFonts="1">
    <font>
      <sz val="11"/>
      <color rgb="FF000000"/>
      <name val="Calibri"/>
      <charset val="1"/>
    </font>
    <font>
      <sz val="11"/>
      <color rgb="FF000000"/>
      <name val="Arial Narrow"/>
      <family val="2"/>
      <charset val="1"/>
    </font>
    <font>
      <b/>
      <sz val="11"/>
      <color rgb="FF000000"/>
      <name val="Arial Narrow"/>
      <family val="2"/>
      <charset val="1"/>
    </font>
    <font>
      <b/>
      <sz val="11"/>
      <name val="Arial Narrow"/>
      <family val="2"/>
      <charset val="1"/>
    </font>
    <font>
      <sz val="11"/>
      <color rgb="FFFF0000"/>
      <name val="Arial Narrow"/>
      <family val="2"/>
      <charset val="1"/>
    </font>
    <font>
      <sz val="11"/>
      <name val="Arial Narrow"/>
      <family val="2"/>
      <charset val="1"/>
    </font>
    <font>
      <u/>
      <sz val="11"/>
      <color rgb="FFFFFFFF"/>
      <name val="Calibri"/>
      <family val="2"/>
      <charset val="1"/>
    </font>
    <font>
      <u/>
      <sz val="11"/>
      <name val="Calibri"/>
      <family val="2"/>
      <charset val="1"/>
    </font>
    <font>
      <sz val="11"/>
      <color rgb="FF000000"/>
      <name val="Calibri"/>
      <family val="2"/>
      <charset val="1"/>
    </font>
    <font>
      <sz val="11"/>
      <color rgb="FF9900FF"/>
      <name val="Arial Narrow"/>
      <family val="2"/>
      <charset val="1"/>
    </font>
    <font>
      <b/>
      <sz val="11"/>
      <name val="Calibri"/>
      <family val="2"/>
      <charset val="1"/>
    </font>
    <font>
      <sz val="11"/>
      <name val="Calibri"/>
      <family val="2"/>
      <charset val="1"/>
    </font>
    <font>
      <b/>
      <sz val="9"/>
      <color rgb="FF000000"/>
      <name val="Tahoma"/>
      <family val="2"/>
      <charset val="1"/>
    </font>
    <font>
      <sz val="9"/>
      <color rgb="FF000000"/>
      <name val="Tahoma"/>
      <family val="2"/>
      <charset val="1"/>
    </font>
    <font>
      <sz val="11"/>
      <color rgb="FF9C0006"/>
      <name val="Calibri"/>
      <family val="2"/>
      <charset val="1"/>
    </font>
    <font>
      <sz val="10"/>
      <color rgb="FF000000"/>
      <name val="Arial Narrow"/>
      <family val="2"/>
      <charset val="1"/>
    </font>
    <font>
      <sz val="12"/>
      <color rgb="FF000000"/>
      <name val="Arial Narrow"/>
      <family val="2"/>
    </font>
    <font>
      <b/>
      <sz val="14"/>
      <color rgb="FF000000"/>
      <name val="Arial Narrow"/>
      <family val="2"/>
      <charset val="1"/>
    </font>
    <font>
      <sz val="7"/>
      <color rgb="FF000000"/>
      <name val="Arial Narrow"/>
      <family val="2"/>
      <charset val="1"/>
    </font>
    <font>
      <sz val="7"/>
      <name val="Arial Narrow"/>
      <family val="2"/>
      <charset val="1"/>
    </font>
  </fonts>
  <fills count="27">
    <fill>
      <patternFill patternType="none"/>
    </fill>
    <fill>
      <patternFill patternType="gray125"/>
    </fill>
    <fill>
      <patternFill patternType="solid">
        <fgColor rgb="FFFFC7CE"/>
        <bgColor rgb="FFEAD1DC"/>
      </patternFill>
    </fill>
    <fill>
      <patternFill patternType="solid">
        <fgColor rgb="FF6D9EEB"/>
        <bgColor rgb="FF8E7CC3"/>
      </patternFill>
    </fill>
    <fill>
      <patternFill patternType="solid">
        <fgColor rgb="FFFFFFFF"/>
        <bgColor rgb="FFFBFBFE"/>
      </patternFill>
    </fill>
    <fill>
      <patternFill patternType="solid">
        <fgColor rgb="FFA4C2F4"/>
        <bgColor rgb="FFC9DAF8"/>
      </patternFill>
    </fill>
    <fill>
      <patternFill patternType="solid">
        <fgColor rgb="FFC9DAF8"/>
        <bgColor rgb="FFD9D2E9"/>
      </patternFill>
    </fill>
    <fill>
      <patternFill patternType="solid">
        <fgColor rgb="FFF3F3F3"/>
        <bgColor rgb="FFFBFBFE"/>
      </patternFill>
    </fill>
    <fill>
      <patternFill patternType="solid">
        <fgColor rgb="FFC27BA0"/>
        <bgColor rgb="FFE06666"/>
      </patternFill>
    </fill>
    <fill>
      <patternFill patternType="solid">
        <fgColor rgb="FFEAD1DC"/>
        <bgColor rgb="FFD9D2E9"/>
      </patternFill>
    </fill>
    <fill>
      <patternFill patternType="solid">
        <fgColor rgb="FFFFFF00"/>
        <bgColor rgb="FFFFF200"/>
      </patternFill>
    </fill>
    <fill>
      <patternFill patternType="solid">
        <fgColor rgb="FFF6B26B"/>
        <bgColor rgb="FFF9CB9C"/>
      </patternFill>
    </fill>
    <fill>
      <patternFill patternType="solid">
        <fgColor rgb="FFFCE5CD"/>
        <bgColor rgb="FFFBE5D6"/>
      </patternFill>
    </fill>
    <fill>
      <patternFill patternType="solid">
        <fgColor rgb="FFD5A6BD"/>
        <bgColor rgb="FFAEABAB"/>
      </patternFill>
    </fill>
    <fill>
      <patternFill patternType="solid">
        <fgColor rgb="FFFFF200"/>
        <bgColor rgb="FFFFFF00"/>
      </patternFill>
    </fill>
    <fill>
      <patternFill patternType="solid">
        <fgColor rgb="FF8E7CC3"/>
        <bgColor rgb="FFC27BA0"/>
      </patternFill>
    </fill>
    <fill>
      <patternFill patternType="solid">
        <fgColor rgb="FFD9D2E9"/>
        <bgColor rgb="FFEAD1DC"/>
      </patternFill>
    </fill>
    <fill>
      <patternFill patternType="solid">
        <fgColor rgb="FFD9EAD3"/>
        <bgColor rgb="FFF3F3F3"/>
      </patternFill>
    </fill>
    <fill>
      <patternFill patternType="solid">
        <fgColor rgb="FFFBE5D6"/>
        <bgColor rgb="FFFCE5CD"/>
      </patternFill>
    </fill>
    <fill>
      <patternFill patternType="solid">
        <fgColor rgb="FFF9CB9C"/>
        <bgColor rgb="FFFFC7CE"/>
      </patternFill>
    </fill>
    <fill>
      <patternFill patternType="solid">
        <fgColor rgb="FF64BF7C"/>
        <bgColor rgb="FF339966"/>
      </patternFill>
    </fill>
    <fill>
      <patternFill patternType="solid">
        <fgColor rgb="FFFFD965"/>
        <bgColor rgb="FFF9CB9C"/>
      </patternFill>
    </fill>
    <fill>
      <patternFill patternType="solid">
        <fgColor rgb="FFE06666"/>
        <bgColor rgb="FFC27BA0"/>
      </patternFill>
    </fill>
    <fill>
      <patternFill patternType="solid">
        <fgColor rgb="FFFFFF00"/>
        <bgColor indexed="64"/>
      </patternFill>
    </fill>
    <fill>
      <patternFill patternType="solid">
        <fgColor rgb="FFFFFF00"/>
        <bgColor rgb="FFFFFFFF"/>
      </patternFill>
    </fill>
    <fill>
      <patternFill patternType="solid">
        <fgColor rgb="FFFFFF00"/>
        <bgColor rgb="FF9C0006"/>
      </patternFill>
    </fill>
    <fill>
      <patternFill patternType="solid">
        <fgColor rgb="FF92D050"/>
        <bgColor indexed="64"/>
      </patternFill>
    </fill>
  </fills>
  <borders count="59">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bottom style="thin">
        <color auto="1"/>
      </bottom>
      <diagonal/>
    </border>
    <border>
      <left style="hair">
        <color auto="1"/>
      </left>
      <right style="hair">
        <color auto="1"/>
      </right>
      <top/>
      <bottom/>
      <diagonal/>
    </border>
    <border>
      <left style="hair">
        <color auto="1"/>
      </left>
      <right style="thin">
        <color auto="1"/>
      </right>
      <top/>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style="hair">
        <color auto="1"/>
      </right>
      <top/>
      <bottom style="thin">
        <color auto="1"/>
      </bottom>
      <diagonal/>
    </border>
    <border>
      <left style="thin">
        <color auto="1"/>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diagonal/>
    </border>
    <border>
      <left style="hair">
        <color auto="1"/>
      </left>
      <right style="hair">
        <color auto="1"/>
      </right>
      <top style="hair">
        <color auto="1"/>
      </top>
      <bottom style="thin">
        <color auto="1"/>
      </bottom>
      <diagonal/>
    </border>
    <border>
      <left style="hair">
        <color auto="1"/>
      </left>
      <right style="thin">
        <color auto="1"/>
      </right>
      <top/>
      <bottom style="thin">
        <color auto="1"/>
      </bottom>
      <diagonal/>
    </border>
    <border>
      <left/>
      <right style="hair">
        <color auto="1"/>
      </right>
      <top style="hair">
        <color auto="1"/>
      </top>
      <bottom style="hair">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bottom/>
      <diagonal/>
    </border>
    <border>
      <left/>
      <right style="thin">
        <color auto="1"/>
      </right>
      <top style="thin">
        <color auto="1"/>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rgb="FFAEABAB"/>
      </left>
      <right style="thin">
        <color rgb="FFAEABAB"/>
      </right>
      <top style="thin">
        <color auto="1"/>
      </top>
      <bottom style="thin">
        <color rgb="FFAEABAB"/>
      </bottom>
      <diagonal/>
    </border>
    <border>
      <left/>
      <right/>
      <top style="thin">
        <color auto="1"/>
      </top>
      <bottom/>
      <diagonal/>
    </border>
    <border>
      <left style="thin">
        <color rgb="FFAEABAB"/>
      </left>
      <right/>
      <top style="thin">
        <color auto="1"/>
      </top>
      <bottom/>
      <diagonal/>
    </border>
    <border>
      <left style="thin">
        <color rgb="FFAEABAB"/>
      </left>
      <right/>
      <top/>
      <bottom/>
      <diagonal/>
    </border>
    <border>
      <left style="thin">
        <color auto="1"/>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style="thin">
        <color auto="1"/>
      </left>
      <right/>
      <top style="thin">
        <color rgb="FFAEABAB"/>
      </top>
      <bottom style="thin">
        <color rgb="FFAEABAB"/>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s>
  <cellStyleXfs count="3">
    <xf numFmtId="0" fontId="0" fillId="0" borderId="0"/>
    <xf numFmtId="9" fontId="8" fillId="0" borderId="0" applyBorder="0" applyProtection="0"/>
    <xf numFmtId="0" fontId="14" fillId="2" borderId="0" applyBorder="0" applyProtection="0"/>
  </cellStyleXfs>
  <cellXfs count="249">
    <xf numFmtId="0" fontId="0" fillId="0" borderId="0" xfId="0"/>
    <xf numFmtId="0" fontId="1" fillId="0" borderId="0" xfId="0" applyFont="1"/>
    <xf numFmtId="0" fontId="1" fillId="0" borderId="2" xfId="0" applyFont="1" applyBorder="1" applyAlignment="1">
      <alignment horizontal="left" vertical="center" wrapText="1"/>
    </xf>
    <xf numFmtId="0" fontId="2" fillId="3" borderId="1"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6"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left" vertical="center" wrapText="1"/>
    </xf>
    <xf numFmtId="0" fontId="6"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 xfId="0" applyFont="1" applyBorder="1" applyAlignment="1">
      <alignment vertical="center" wrapText="1"/>
    </xf>
    <xf numFmtId="0" fontId="5" fillId="0" borderId="13" xfId="0" applyFont="1" applyBorder="1" applyAlignment="1">
      <alignment horizontal="center" vertical="center"/>
    </xf>
    <xf numFmtId="0" fontId="5" fillId="0" borderId="26" xfId="0" applyFont="1" applyBorder="1" applyAlignment="1">
      <alignment horizontal="center" vertical="center"/>
    </xf>
    <xf numFmtId="0" fontId="5" fillId="0" borderId="7" xfId="0" applyFont="1" applyBorder="1" applyAlignment="1">
      <alignment horizontal="center" vertical="center" wrapText="1"/>
    </xf>
    <xf numFmtId="0" fontId="7" fillId="0" borderId="7" xfId="0" applyFont="1" applyBorder="1" applyAlignment="1">
      <alignment horizontal="center" vertical="center" wrapText="1"/>
    </xf>
    <xf numFmtId="0" fontId="1" fillId="0" borderId="0" xfId="0" applyFont="1" applyAlignment="1">
      <alignment vertical="center"/>
    </xf>
    <xf numFmtId="0" fontId="1" fillId="7" borderId="0" xfId="0" applyFont="1" applyFill="1" applyAlignment="1">
      <alignment horizontal="center" vertical="center" wrapText="1"/>
    </xf>
    <xf numFmtId="164" fontId="1" fillId="0" borderId="0" xfId="0" applyNumberFormat="1" applyFont="1" applyAlignment="1">
      <alignment horizontal="center" vertical="center" wrapText="1"/>
    </xf>
    <xf numFmtId="0" fontId="5" fillId="0" borderId="0" xfId="0" applyFont="1" applyAlignment="1">
      <alignment wrapText="1"/>
    </xf>
    <xf numFmtId="0" fontId="5" fillId="0" borderId="0" xfId="0"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wrapText="1"/>
    </xf>
    <xf numFmtId="0" fontId="0" fillId="0" borderId="0" xfId="0" applyAlignment="1">
      <alignment vertical="center"/>
    </xf>
    <xf numFmtId="0" fontId="1" fillId="0" borderId="4" xfId="0" applyFont="1" applyBorder="1" applyAlignment="1">
      <alignment horizontal="center" vertical="center"/>
    </xf>
    <xf numFmtId="0" fontId="0" fillId="0" borderId="0" xfId="0" applyFont="1" applyAlignment="1">
      <alignment vertical="center"/>
    </xf>
    <xf numFmtId="0" fontId="1" fillId="0" borderId="2" xfId="0" applyFont="1" applyBorder="1" applyAlignment="1">
      <alignment horizontal="center" vertical="center"/>
    </xf>
    <xf numFmtId="0" fontId="2" fillId="8" borderId="28" xfId="0" applyFont="1" applyFill="1" applyBorder="1" applyAlignment="1">
      <alignment horizontal="center" vertical="center" wrapText="1"/>
    </xf>
    <xf numFmtId="0" fontId="1" fillId="9" borderId="28" xfId="0" applyFont="1" applyFill="1" applyBorder="1" applyAlignment="1">
      <alignment horizontal="center" vertical="center" wrapText="1"/>
    </xf>
    <xf numFmtId="0" fontId="5" fillId="0" borderId="2" xfId="0" applyFont="1" applyBorder="1" applyAlignment="1">
      <alignment horizontal="center" vertical="center"/>
    </xf>
    <xf numFmtId="3" fontId="1" fillId="0" borderId="2" xfId="0" applyNumberFormat="1" applyFont="1" applyBorder="1" applyAlignment="1">
      <alignment horizontal="center" vertical="center"/>
    </xf>
    <xf numFmtId="3" fontId="1" fillId="10" borderId="2" xfId="0" applyNumberFormat="1" applyFont="1" applyFill="1" applyBorder="1" applyAlignment="1">
      <alignment horizontal="center" vertical="center"/>
    </xf>
    <xf numFmtId="0" fontId="1" fillId="0" borderId="2" xfId="0" applyFont="1" applyBorder="1" applyAlignment="1">
      <alignment vertical="center" wrapText="1"/>
    </xf>
    <xf numFmtId="166" fontId="11" fillId="0" borderId="29" xfId="0" applyNumberFormat="1" applyFont="1" applyBorder="1" applyAlignment="1">
      <alignment horizontal="center" vertical="center"/>
    </xf>
    <xf numFmtId="166" fontId="8" fillId="0" borderId="29" xfId="0" applyNumberFormat="1" applyFont="1" applyBorder="1" applyAlignment="1">
      <alignment horizontal="center" vertical="center"/>
    </xf>
    <xf numFmtId="0" fontId="2" fillId="11" borderId="2" xfId="0" applyFont="1" applyFill="1" applyBorder="1" applyAlignment="1">
      <alignment horizontal="center" vertical="center" wrapText="1"/>
    </xf>
    <xf numFmtId="166" fontId="1" fillId="12" borderId="2" xfId="0" applyNumberFormat="1" applyFont="1" applyFill="1" applyBorder="1" applyAlignment="1">
      <alignment horizontal="center" vertical="center" wrapText="1"/>
    </xf>
    <xf numFmtId="3" fontId="1" fillId="13" borderId="2" xfId="0" applyNumberFormat="1" applyFont="1" applyFill="1" applyBorder="1" applyAlignment="1">
      <alignment horizontal="center" vertical="center"/>
    </xf>
    <xf numFmtId="167" fontId="1" fillId="0" borderId="2" xfId="0" applyNumberFormat="1" applyFont="1" applyBorder="1" applyAlignment="1">
      <alignment horizontal="center" vertical="center"/>
    </xf>
    <xf numFmtId="166" fontId="1" fillId="10" borderId="2" xfId="0" applyNumberFormat="1" applyFont="1" applyFill="1" applyBorder="1" applyAlignment="1">
      <alignment horizontal="center" vertical="center"/>
    </xf>
    <xf numFmtId="3" fontId="1" fillId="4" borderId="2" xfId="0" applyNumberFormat="1" applyFont="1" applyFill="1" applyBorder="1" applyAlignment="1">
      <alignment horizontal="center" vertical="center"/>
    </xf>
    <xf numFmtId="166" fontId="1" fillId="0" borderId="2" xfId="0" applyNumberFormat="1" applyFont="1" applyBorder="1" applyAlignment="1">
      <alignment horizontal="center" vertical="center"/>
    </xf>
    <xf numFmtId="166" fontId="0" fillId="0" borderId="0" xfId="0" applyNumberFormat="1" applyFont="1" applyAlignment="1">
      <alignment vertical="center"/>
    </xf>
    <xf numFmtId="168" fontId="0" fillId="0" borderId="0" xfId="1" applyNumberFormat="1" applyFont="1" applyBorder="1" applyAlignment="1" applyProtection="1">
      <alignment vertical="center"/>
    </xf>
    <xf numFmtId="0" fontId="2" fillId="11" borderId="16" xfId="0" applyFont="1" applyFill="1" applyBorder="1" applyAlignment="1">
      <alignment horizontal="center" vertical="center" wrapText="1"/>
    </xf>
    <xf numFmtId="0" fontId="1" fillId="12" borderId="28" xfId="0" applyFont="1" applyFill="1" applyBorder="1" applyAlignment="1">
      <alignment horizontal="center" vertical="center" wrapText="1"/>
    </xf>
    <xf numFmtId="0" fontId="1" fillId="0" borderId="3" xfId="0" applyFont="1" applyBorder="1" applyAlignment="1">
      <alignment horizontal="left" vertical="center"/>
    </xf>
    <xf numFmtId="0" fontId="1" fillId="0" borderId="31" xfId="0" applyFont="1" applyBorder="1" applyAlignment="1">
      <alignment horizontal="left" vertical="center"/>
    </xf>
    <xf numFmtId="167" fontId="1" fillId="14" borderId="2" xfId="0" applyNumberFormat="1" applyFont="1" applyFill="1" applyBorder="1" applyAlignment="1">
      <alignment horizontal="center" vertical="center"/>
    </xf>
    <xf numFmtId="0" fontId="11" fillId="0" borderId="31" xfId="0" applyFont="1" applyBorder="1"/>
    <xf numFmtId="0" fontId="11" fillId="0" borderId="29" xfId="0" applyFont="1" applyBorder="1"/>
    <xf numFmtId="0" fontId="0" fillId="0" borderId="0" xfId="0" applyFont="1" applyAlignment="1"/>
    <xf numFmtId="3" fontId="1" fillId="13" borderId="2" xfId="0" applyNumberFormat="1" applyFont="1" applyFill="1" applyBorder="1" applyAlignment="1">
      <alignment horizontal="center"/>
    </xf>
    <xf numFmtId="166" fontId="1" fillId="14" borderId="2" xfId="0" applyNumberFormat="1" applyFont="1" applyFill="1" applyBorder="1" applyAlignment="1">
      <alignment horizontal="center" vertical="center"/>
    </xf>
    <xf numFmtId="3" fontId="1" fillId="12" borderId="28" xfId="0" applyNumberFormat="1" applyFont="1" applyFill="1" applyBorder="1" applyAlignment="1">
      <alignment horizontal="center" vertical="center" wrapText="1"/>
    </xf>
    <xf numFmtId="0" fontId="1" fillId="0" borderId="2" xfId="0" applyFont="1" applyBorder="1" applyAlignment="1">
      <alignment wrapText="1"/>
    </xf>
    <xf numFmtId="0" fontId="2" fillId="15" borderId="28" xfId="0" applyFont="1" applyFill="1" applyBorder="1" applyAlignment="1">
      <alignment horizontal="center" vertical="center" wrapText="1"/>
    </xf>
    <xf numFmtId="0" fontId="1" fillId="16" borderId="28" xfId="0" applyFont="1" applyFill="1" applyBorder="1" applyAlignment="1">
      <alignment horizontal="center" vertical="center" wrapText="1"/>
    </xf>
    <xf numFmtId="0" fontId="5" fillId="0" borderId="4" xfId="0" applyFont="1" applyBorder="1" applyAlignment="1">
      <alignment horizontal="left" vertical="center" wrapText="1"/>
    </xf>
    <xf numFmtId="0" fontId="1" fillId="17" borderId="2" xfId="0" applyFont="1" applyFill="1" applyBorder="1" applyAlignment="1">
      <alignment horizontal="center" vertical="center"/>
    </xf>
    <xf numFmtId="0" fontId="5" fillId="0" borderId="4" xfId="0" applyFont="1" applyBorder="1" applyAlignment="1">
      <alignment horizontal="center" vertical="center"/>
    </xf>
    <xf numFmtId="166" fontId="1" fillId="17" borderId="4" xfId="0" applyNumberFormat="1" applyFont="1" applyFill="1" applyBorder="1" applyAlignment="1">
      <alignment horizontal="center" vertical="center"/>
    </xf>
    <xf numFmtId="166" fontId="4" fillId="0" borderId="2" xfId="0" applyNumberFormat="1" applyFont="1" applyBorder="1" applyAlignment="1">
      <alignment horizontal="center" vertical="center"/>
    </xf>
    <xf numFmtId="0" fontId="1" fillId="0" borderId="1" xfId="0" applyFont="1" applyBorder="1" applyAlignment="1">
      <alignment horizontal="left" vertical="center" wrapText="1"/>
    </xf>
    <xf numFmtId="9" fontId="1" fillId="18" borderId="3" xfId="0" applyNumberFormat="1" applyFont="1" applyFill="1" applyBorder="1" applyAlignment="1">
      <alignment horizontal="center" vertical="center"/>
    </xf>
    <xf numFmtId="0" fontId="1" fillId="0" borderId="3" xfId="0" applyFont="1" applyBorder="1" applyAlignment="1">
      <alignment horizontal="left" vertical="center" wrapText="1"/>
    </xf>
    <xf numFmtId="9" fontId="1" fillId="14" borderId="2" xfId="0" applyNumberFormat="1" applyFont="1" applyFill="1" applyBorder="1" applyAlignment="1">
      <alignment horizontal="center" vertical="center"/>
    </xf>
    <xf numFmtId="9" fontId="1" fillId="0" borderId="2" xfId="0" applyNumberFormat="1" applyFont="1" applyBorder="1" applyAlignment="1">
      <alignment horizontal="center" vertical="center"/>
    </xf>
    <xf numFmtId="0" fontId="1" fillId="18" borderId="3" xfId="0" applyFont="1" applyFill="1" applyBorder="1" applyAlignment="1">
      <alignment horizontal="center" vertical="center" wrapText="1"/>
    </xf>
    <xf numFmtId="9" fontId="1" fillId="18" borderId="3" xfId="0" applyNumberFormat="1" applyFont="1" applyFill="1" applyBorder="1" applyAlignment="1">
      <alignment horizontal="center" vertical="center" wrapText="1"/>
    </xf>
    <xf numFmtId="0" fontId="1" fillId="18" borderId="3" xfId="0" applyFont="1" applyFill="1" applyBorder="1" applyAlignment="1">
      <alignment horizontal="center" vertical="center"/>
    </xf>
    <xf numFmtId="10" fontId="1" fillId="0" borderId="2" xfId="0" applyNumberFormat="1" applyFont="1" applyBorder="1" applyAlignment="1">
      <alignment horizontal="center" vertical="center"/>
    </xf>
    <xf numFmtId="0" fontId="5" fillId="0" borderId="0" xfId="0" applyFont="1" applyAlignment="1">
      <alignment vertical="center"/>
    </xf>
    <xf numFmtId="2" fontId="15" fillId="20" borderId="32" xfId="0" applyNumberFormat="1" applyFont="1" applyFill="1" applyBorder="1" applyAlignment="1">
      <alignment horizontal="center" vertical="center"/>
    </xf>
    <xf numFmtId="2" fontId="15" fillId="21" borderId="32" xfId="0" applyNumberFormat="1" applyFont="1" applyFill="1" applyBorder="1" applyAlignment="1">
      <alignment horizontal="center" vertical="center"/>
    </xf>
    <xf numFmtId="2" fontId="15" fillId="22" borderId="32" xfId="0" applyNumberFormat="1" applyFont="1" applyFill="1" applyBorder="1" applyAlignment="1">
      <alignment horizontal="center" vertical="center"/>
    </xf>
    <xf numFmtId="2" fontId="1" fillId="12" borderId="4" xfId="0" applyNumberFormat="1" applyFont="1" applyFill="1" applyBorder="1" applyAlignment="1">
      <alignment horizontal="center" vertical="center" wrapText="1"/>
    </xf>
    <xf numFmtId="2" fontId="1" fillId="12" borderId="1" xfId="0" applyNumberFormat="1" applyFont="1" applyFill="1" applyBorder="1" applyAlignment="1">
      <alignment horizontal="center" vertical="center" wrapText="1"/>
    </xf>
    <xf numFmtId="0" fontId="5" fillId="12" borderId="2" xfId="0" applyFont="1" applyFill="1" applyBorder="1" applyAlignment="1">
      <alignment horizontal="center" vertical="center"/>
    </xf>
    <xf numFmtId="0" fontId="1" fillId="0" borderId="2" xfId="2" applyFont="1" applyFill="1" applyBorder="1" applyAlignment="1" applyProtection="1">
      <alignment horizontal="center" vertical="center"/>
    </xf>
    <xf numFmtId="167" fontId="5" fillId="0" borderId="29" xfId="2" applyNumberFormat="1" applyFont="1" applyFill="1" applyBorder="1" applyAlignment="1" applyProtection="1">
      <alignment horizontal="center" vertical="center"/>
    </xf>
    <xf numFmtId="167" fontId="5" fillId="0" borderId="29" xfId="0" applyNumberFormat="1" applyFont="1" applyBorder="1" applyAlignment="1">
      <alignment horizontal="center" vertical="center"/>
    </xf>
    <xf numFmtId="9" fontId="5" fillId="0" borderId="29" xfId="0" applyNumberFormat="1" applyFont="1" applyBorder="1" applyAlignment="1">
      <alignment horizontal="center" vertical="center"/>
    </xf>
    <xf numFmtId="9" fontId="5" fillId="0" borderId="33" xfId="2" applyNumberFormat="1" applyFont="1" applyFill="1" applyBorder="1" applyAlignment="1" applyProtection="1">
      <alignment horizontal="center" vertical="center"/>
    </xf>
    <xf numFmtId="9" fontId="5" fillId="0" borderId="29" xfId="2" applyNumberFormat="1" applyFont="1" applyFill="1" applyBorder="1" applyAlignment="1" applyProtection="1">
      <alignment horizontal="center" vertical="center"/>
    </xf>
    <xf numFmtId="0" fontId="5" fillId="0" borderId="0" xfId="0" applyFont="1"/>
    <xf numFmtId="0" fontId="15" fillId="20" borderId="4" xfId="0" applyFont="1" applyFill="1" applyBorder="1" applyAlignment="1">
      <alignment horizontal="center" vertical="center"/>
    </xf>
    <xf numFmtId="0" fontId="15" fillId="21" borderId="4" xfId="0" applyFont="1" applyFill="1" applyBorder="1" applyAlignment="1">
      <alignment horizontal="center" vertical="center"/>
    </xf>
    <xf numFmtId="0" fontId="15" fillId="22" borderId="4" xfId="0" applyFont="1" applyFill="1" applyBorder="1" applyAlignment="1">
      <alignment horizontal="center" vertical="center"/>
    </xf>
    <xf numFmtId="0" fontId="1" fillId="0" borderId="34" xfId="2" applyFont="1" applyFill="1" applyBorder="1" applyAlignment="1" applyProtection="1">
      <alignment horizontal="center" vertical="center"/>
    </xf>
    <xf numFmtId="0" fontId="1" fillId="0" borderId="35" xfId="2" applyFont="1" applyFill="1" applyBorder="1" applyAlignment="1" applyProtection="1">
      <alignment horizontal="center" vertical="center"/>
    </xf>
    <xf numFmtId="0" fontId="1" fillId="0" borderId="36" xfId="2" applyFont="1" applyFill="1" applyBorder="1" applyAlignment="1" applyProtection="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2" applyFont="1" applyFill="1" applyBorder="1" applyAlignment="1" applyProtection="1">
      <alignment horizontal="center" vertical="center"/>
    </xf>
    <xf numFmtId="0" fontId="1" fillId="0" borderId="38" xfId="2" applyFont="1" applyFill="1" applyBorder="1" applyAlignment="1" applyProtection="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2" applyFont="1" applyFill="1" applyBorder="1" applyAlignment="1" applyProtection="1">
      <alignment horizontal="center" vertical="center"/>
    </xf>
    <xf numFmtId="0" fontId="1" fillId="0" borderId="42" xfId="2" applyFont="1" applyFill="1" applyBorder="1" applyAlignment="1" applyProtection="1">
      <alignment horizontal="center" vertical="center"/>
    </xf>
    <xf numFmtId="0" fontId="1" fillId="0" borderId="43" xfId="2" applyFont="1" applyFill="1" applyBorder="1" applyAlignment="1" applyProtection="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7" fillId="0" borderId="1" xfId="0" applyFont="1" applyBorder="1" applyAlignment="1">
      <alignment horizontal="center" vertical="center" wrapText="1"/>
    </xf>
    <xf numFmtId="0" fontId="17" fillId="0" borderId="44" xfId="0" applyFont="1" applyBorder="1" applyAlignment="1">
      <alignment horizontal="center" vertical="center"/>
    </xf>
    <xf numFmtId="0" fontId="17" fillId="0" borderId="0" xfId="0" applyFont="1" applyAlignment="1">
      <alignment horizontal="center" vertical="center"/>
    </xf>
    <xf numFmtId="0" fontId="2" fillId="4" borderId="44" xfId="0" applyFont="1" applyFill="1" applyBorder="1" applyAlignment="1">
      <alignment vertical="center" wrapText="1"/>
    </xf>
    <xf numFmtId="0" fontId="2" fillId="4" borderId="45" xfId="0" applyFont="1" applyFill="1" applyBorder="1" applyAlignment="1">
      <alignment vertical="center" wrapText="1"/>
    </xf>
    <xf numFmtId="0" fontId="2" fillId="4" borderId="46" xfId="0" applyFont="1" applyFill="1" applyBorder="1" applyAlignment="1">
      <alignment vertical="center" wrapText="1"/>
    </xf>
    <xf numFmtId="0" fontId="1" fillId="0" borderId="47" xfId="0" applyFont="1" applyBorder="1"/>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4" borderId="50" xfId="0" applyFont="1" applyFill="1" applyBorder="1" applyAlignment="1">
      <alignment vertical="center" wrapText="1"/>
    </xf>
    <xf numFmtId="0" fontId="1" fillId="4" borderId="51" xfId="0" applyFont="1" applyFill="1" applyBorder="1" applyAlignment="1">
      <alignment vertical="center" wrapText="1"/>
    </xf>
    <xf numFmtId="0" fontId="1" fillId="4" borderId="52" xfId="0" applyFont="1" applyFill="1" applyBorder="1" applyAlignment="1">
      <alignment vertical="center" wrapText="1"/>
    </xf>
    <xf numFmtId="0" fontId="2" fillId="4" borderId="51" xfId="0" applyFont="1" applyFill="1" applyBorder="1" applyAlignment="1">
      <alignment vertical="center" wrapText="1"/>
    </xf>
    <xf numFmtId="0" fontId="1" fillId="0" borderId="48" xfId="0" applyFont="1" applyBorder="1" applyAlignment="1">
      <alignment horizontal="center" vertical="center" wrapText="1"/>
    </xf>
    <xf numFmtId="0" fontId="1" fillId="0" borderId="53" xfId="0" applyFont="1" applyBorder="1" applyAlignment="1">
      <alignment horizontal="center" vertical="center"/>
    </xf>
    <xf numFmtId="0" fontId="2" fillId="4" borderId="54" xfId="0" applyFont="1" applyFill="1" applyBorder="1" applyAlignment="1">
      <alignment vertical="center" wrapText="1"/>
    </xf>
    <xf numFmtId="0" fontId="1" fillId="4" borderId="54" xfId="0" applyFont="1" applyFill="1" applyBorder="1" applyAlignment="1">
      <alignment vertical="center" wrapText="1"/>
    </xf>
    <xf numFmtId="0" fontId="1" fillId="4" borderId="0" xfId="0" applyFont="1" applyFill="1" applyBorder="1" applyAlignment="1">
      <alignment vertical="center" wrapText="1"/>
    </xf>
    <xf numFmtId="0" fontId="1" fillId="0" borderId="55" xfId="0" applyFont="1" applyBorder="1" applyAlignment="1">
      <alignment horizontal="center" vertical="center"/>
    </xf>
    <xf numFmtId="0" fontId="1" fillId="0" borderId="50" xfId="0" applyFont="1" applyBorder="1" applyAlignment="1">
      <alignment horizontal="center" vertical="center"/>
    </xf>
    <xf numFmtId="0" fontId="1" fillId="0" borderId="56" xfId="0" applyFont="1" applyBorder="1" applyAlignment="1">
      <alignment horizontal="center" vertical="center" wrapText="1"/>
    </xf>
    <xf numFmtId="0" fontId="2" fillId="4" borderId="57" xfId="0" applyFont="1" applyFill="1" applyBorder="1" applyAlignment="1">
      <alignment vertical="center" wrapText="1"/>
    </xf>
    <xf numFmtId="0" fontId="2" fillId="4" borderId="52" xfId="0" applyFont="1" applyFill="1" applyBorder="1" applyAlignment="1">
      <alignment vertical="center" wrapText="1"/>
    </xf>
    <xf numFmtId="0" fontId="1" fillId="0" borderId="0" xfId="0" applyFont="1" applyAlignment="1">
      <alignment horizontal="center" vertical="center"/>
    </xf>
    <xf numFmtId="0" fontId="2" fillId="4" borderId="58" xfId="0" applyFont="1" applyFill="1" applyBorder="1" applyAlignment="1">
      <alignment vertical="center" wrapText="1"/>
    </xf>
    <xf numFmtId="0" fontId="2" fillId="4" borderId="0" xfId="0" applyFont="1" applyFill="1" applyBorder="1" applyAlignment="1">
      <alignment vertical="center" wrapText="1"/>
    </xf>
    <xf numFmtId="0" fontId="2" fillId="0" borderId="0" xfId="0" applyFont="1" applyAlignment="1">
      <alignment horizontal="center"/>
    </xf>
    <xf numFmtId="0" fontId="2" fillId="0" borderId="54" xfId="0" applyFont="1" applyBorder="1" applyAlignment="1">
      <alignment horizontal="center"/>
    </xf>
    <xf numFmtId="0" fontId="2" fillId="0" borderId="52" xfId="0" applyFont="1" applyBorder="1"/>
    <xf numFmtId="0" fontId="2" fillId="0" borderId="56" xfId="0" applyFont="1" applyBorder="1"/>
    <xf numFmtId="0" fontId="1"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1" fillId="0" borderId="0" xfId="0" applyFont="1" applyAlignment="1"/>
    <xf numFmtId="167" fontId="1" fillId="23" borderId="2" xfId="0" applyNumberFormat="1" applyFont="1" applyFill="1" applyBorder="1" applyAlignment="1">
      <alignment horizontal="center" vertical="center"/>
    </xf>
    <xf numFmtId="9" fontId="1" fillId="23" borderId="2" xfId="0" applyNumberFormat="1" applyFont="1" applyFill="1" applyBorder="1" applyAlignment="1">
      <alignment horizontal="center" vertical="center"/>
    </xf>
    <xf numFmtId="10" fontId="1" fillId="23" borderId="2" xfId="0" applyNumberFormat="1" applyFont="1" applyFill="1" applyBorder="1" applyAlignment="1">
      <alignment horizontal="center" vertical="center"/>
    </xf>
    <xf numFmtId="166" fontId="1" fillId="23" borderId="2" xfId="0" applyNumberFormat="1" applyFont="1" applyFill="1" applyBorder="1" applyAlignment="1">
      <alignment horizontal="center" vertical="center"/>
    </xf>
    <xf numFmtId="167" fontId="5" fillId="23" borderId="2" xfId="2" applyNumberFormat="1" applyFont="1" applyFill="1" applyBorder="1" applyAlignment="1" applyProtection="1">
      <alignment horizontal="center" vertical="center"/>
    </xf>
    <xf numFmtId="167" fontId="5" fillId="23" borderId="2" xfId="0" applyNumberFormat="1" applyFont="1" applyFill="1" applyBorder="1" applyAlignment="1">
      <alignment horizontal="center" vertical="center"/>
    </xf>
    <xf numFmtId="0" fontId="1" fillId="24" borderId="2" xfId="0" applyFont="1" applyFill="1" applyBorder="1" applyAlignment="1">
      <alignment horizontal="center" vertical="center"/>
    </xf>
    <xf numFmtId="167" fontId="5" fillId="23" borderId="29" xfId="2" applyNumberFormat="1" applyFont="1" applyFill="1" applyBorder="1" applyAlignment="1" applyProtection="1">
      <alignment horizontal="center" vertical="center"/>
    </xf>
    <xf numFmtId="0" fontId="1" fillId="24" borderId="3" xfId="0" applyFont="1" applyFill="1" applyBorder="1" applyAlignment="1">
      <alignment horizontal="left" vertical="center"/>
    </xf>
    <xf numFmtId="0" fontId="11" fillId="23" borderId="29" xfId="0" applyFont="1" applyFill="1" applyBorder="1"/>
    <xf numFmtId="9" fontId="5" fillId="23" borderId="2" xfId="0" applyNumberFormat="1" applyFont="1" applyFill="1" applyBorder="1" applyAlignment="1">
      <alignment horizontal="center" vertical="center"/>
    </xf>
    <xf numFmtId="9" fontId="5" fillId="23" borderId="2" xfId="2" applyNumberFormat="1" applyFont="1" applyFill="1" applyBorder="1" applyAlignment="1" applyProtection="1">
      <alignment horizontal="center" vertical="center"/>
    </xf>
    <xf numFmtId="9" fontId="5" fillId="23" borderId="29" xfId="2" applyNumberFormat="1" applyFont="1" applyFill="1" applyBorder="1" applyAlignment="1" applyProtection="1">
      <alignment horizontal="center" vertical="center"/>
    </xf>
    <xf numFmtId="0" fontId="1" fillId="25" borderId="2" xfId="0" applyFont="1" applyFill="1" applyBorder="1" applyAlignment="1">
      <alignment horizontal="center" vertical="center"/>
    </xf>
    <xf numFmtId="167" fontId="1" fillId="0" borderId="2" xfId="0" applyNumberFormat="1" applyFont="1" applyFill="1" applyBorder="1" applyAlignment="1">
      <alignment horizontal="center" vertical="center"/>
    </xf>
    <xf numFmtId="0" fontId="0" fillId="0" borderId="0" xfId="0" applyFill="1"/>
    <xf numFmtId="0" fontId="9" fillId="0" borderId="0" xfId="0" applyFont="1" applyBorder="1" applyAlignment="1">
      <alignment vertical="center" wrapText="1"/>
    </xf>
    <xf numFmtId="0" fontId="2" fillId="3" borderId="2" xfId="0" applyFont="1" applyFill="1" applyBorder="1" applyAlignment="1">
      <alignment horizontal="center" vertical="center"/>
    </xf>
    <xf numFmtId="0" fontId="10" fillId="0" borderId="2" xfId="0" applyFont="1" applyBorder="1" applyAlignment="1">
      <alignment vertical="center" wrapText="1"/>
    </xf>
    <xf numFmtId="0" fontId="6" fillId="0" borderId="7" xfId="0"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center" vertical="center" wrapText="1"/>
    </xf>
    <xf numFmtId="0" fontId="5" fillId="0" borderId="15"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2" xfId="0" applyFont="1" applyBorder="1" applyAlignment="1">
      <alignment vertical="center" wrapText="1"/>
    </xf>
    <xf numFmtId="0" fontId="5" fillId="0" borderId="13" xfId="0" applyFont="1" applyBorder="1" applyAlignment="1">
      <alignment horizontal="left" vertical="center" wrapText="1"/>
    </xf>
    <xf numFmtId="0" fontId="7" fillId="0" borderId="1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8" xfId="0" applyFont="1" applyBorder="1" applyAlignment="1">
      <alignment horizontal="left" vertical="center" wrapText="1"/>
    </xf>
    <xf numFmtId="0" fontId="5" fillId="0" borderId="6" xfId="0" applyFont="1" applyBorder="1" applyAlignment="1">
      <alignment horizontal="left" vertical="center" wrapText="1"/>
    </xf>
    <xf numFmtId="0" fontId="7"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6" xfId="0" applyFont="1" applyBorder="1" applyAlignment="1">
      <alignment vertical="center" wrapText="1"/>
    </xf>
    <xf numFmtId="0" fontId="3" fillId="5"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3" borderId="3"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1" fillId="0" borderId="2" xfId="0" applyFont="1" applyBorder="1" applyAlignment="1">
      <alignment horizontal="center"/>
    </xf>
    <xf numFmtId="0" fontId="3" fillId="3"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1" xfId="0" applyFont="1" applyBorder="1" applyAlignment="1">
      <alignment horizontal="center"/>
    </xf>
    <xf numFmtId="0" fontId="2" fillId="0" borderId="2" xfId="0" applyFont="1"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vertical="center"/>
    </xf>
    <xf numFmtId="166" fontId="2" fillId="11" borderId="2" xfId="0" applyNumberFormat="1"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8" borderId="28" xfId="0" applyFont="1" applyFill="1" applyBorder="1" applyAlignment="1">
      <alignment horizontal="center" vertical="center" wrapText="1"/>
    </xf>
    <xf numFmtId="0" fontId="1" fillId="0" borderId="30" xfId="0" applyFont="1" applyBorder="1" applyAlignment="1">
      <alignment horizontal="left" vertical="center" wrapText="1"/>
    </xf>
    <xf numFmtId="0" fontId="3" fillId="5" borderId="2" xfId="0" applyFont="1" applyFill="1" applyBorder="1" applyAlignment="1">
      <alignment horizontal="center" vertical="center" wrapText="1"/>
    </xf>
    <xf numFmtId="0" fontId="1" fillId="4" borderId="3" xfId="0" applyFont="1" applyFill="1" applyBorder="1" applyAlignment="1">
      <alignment horizontal="left" vertical="center"/>
    </xf>
    <xf numFmtId="165" fontId="5" fillId="0" borderId="2" xfId="0" applyNumberFormat="1" applyFont="1" applyBorder="1" applyAlignment="1">
      <alignment horizontal="left" vertical="center"/>
    </xf>
    <xf numFmtId="0" fontId="1" fillId="4" borderId="2" xfId="0" applyFont="1" applyFill="1" applyBorder="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3" fillId="0" borderId="2" xfId="0" applyFont="1" applyBorder="1" applyAlignment="1">
      <alignment horizontal="center" vertical="center"/>
    </xf>
    <xf numFmtId="0" fontId="2" fillId="0" borderId="28" xfId="0" applyFont="1" applyBorder="1" applyAlignment="1">
      <alignment horizontal="center" vertical="center"/>
    </xf>
    <xf numFmtId="0" fontId="2" fillId="11" borderId="16" xfId="0" applyFont="1" applyFill="1" applyBorder="1" applyAlignment="1">
      <alignment horizontal="center" vertical="center" wrapText="1"/>
    </xf>
    <xf numFmtId="0" fontId="1" fillId="0" borderId="3" xfId="0" applyFont="1" applyBorder="1" applyAlignment="1">
      <alignment horizontal="left" vertical="center"/>
    </xf>
    <xf numFmtId="0" fontId="1" fillId="0" borderId="3" xfId="0" applyFont="1" applyFill="1" applyBorder="1" applyAlignment="1">
      <alignment horizontal="left" vertical="center"/>
    </xf>
    <xf numFmtId="0" fontId="1" fillId="0" borderId="4" xfId="0" applyFont="1" applyBorder="1" applyAlignment="1">
      <alignment horizontal="center"/>
    </xf>
    <xf numFmtId="0" fontId="1" fillId="0" borderId="3" xfId="2" applyFont="1" applyFill="1" applyBorder="1" applyAlignment="1" applyProtection="1">
      <alignment horizontal="left" vertical="center"/>
    </xf>
    <xf numFmtId="0" fontId="1" fillId="0" borderId="4" xfId="0" applyFont="1" applyBorder="1" applyAlignment="1">
      <alignment horizontal="left" vertical="center" wrapText="1"/>
    </xf>
    <xf numFmtId="0" fontId="2" fillId="15" borderId="27" xfId="0" applyFont="1" applyFill="1" applyBorder="1" applyAlignment="1">
      <alignment horizontal="center" vertical="center" wrapText="1"/>
    </xf>
    <xf numFmtId="0" fontId="2" fillId="15" borderId="28" xfId="0" applyFont="1" applyFill="1" applyBorder="1" applyAlignment="1">
      <alignment horizontal="center" vertical="center" wrapText="1"/>
    </xf>
    <xf numFmtId="0" fontId="5" fillId="0" borderId="4" xfId="0" applyFont="1" applyBorder="1" applyAlignment="1">
      <alignment horizontal="left" vertical="center" wrapText="1"/>
    </xf>
    <xf numFmtId="0" fontId="1" fillId="0" borderId="2" xfId="0" applyFont="1" applyFill="1" applyBorder="1" applyAlignment="1">
      <alignment horizontal="left" vertical="top" wrapText="1"/>
    </xf>
    <xf numFmtId="0" fontId="2" fillId="11" borderId="1" xfId="0" applyFont="1" applyFill="1" applyBorder="1" applyAlignment="1">
      <alignment horizontal="center" vertical="center" wrapText="1"/>
    </xf>
    <xf numFmtId="0" fontId="11" fillId="19" borderId="2" xfId="0" applyFont="1" applyFill="1" applyBorder="1" applyAlignment="1">
      <alignment horizontal="center" vertical="center"/>
    </xf>
    <xf numFmtId="0" fontId="1" fillId="0" borderId="2" xfId="0" applyFont="1" applyBorder="1" applyAlignment="1">
      <alignment horizontal="left" vertical="top" wrapText="1"/>
    </xf>
    <xf numFmtId="0" fontId="1" fillId="0" borderId="16" xfId="0" applyFont="1" applyBorder="1" applyAlignment="1">
      <alignment horizontal="left" vertical="center"/>
    </xf>
    <xf numFmtId="0" fontId="11" fillId="0" borderId="3" xfId="0" applyFont="1" applyBorder="1" applyAlignment="1">
      <alignment vertical="center" wrapText="1"/>
    </xf>
    <xf numFmtId="0" fontId="1" fillId="24" borderId="2" xfId="0" applyFont="1" applyFill="1" applyBorder="1" applyAlignment="1">
      <alignment horizontal="left" vertical="center"/>
    </xf>
    <xf numFmtId="0" fontId="2" fillId="11" borderId="4" xfId="0" applyFont="1" applyFill="1" applyBorder="1" applyAlignment="1">
      <alignment horizontal="center" vertical="center"/>
    </xf>
    <xf numFmtId="0" fontId="1" fillId="0" borderId="3" xfId="0" applyFont="1" applyBorder="1" applyAlignment="1">
      <alignment horizontal="left" vertical="center" wrapText="1"/>
    </xf>
    <xf numFmtId="0" fontId="5" fillId="12" borderId="2" xfId="0" applyFont="1" applyFill="1" applyBorder="1" applyAlignment="1">
      <alignment horizontal="center" vertical="center"/>
    </xf>
    <xf numFmtId="0" fontId="3" fillId="11" borderId="2" xfId="0" applyFont="1" applyFill="1" applyBorder="1" applyAlignment="1">
      <alignment horizontal="center" vertical="center"/>
    </xf>
    <xf numFmtId="2" fontId="2" fillId="19" borderId="1" xfId="0" applyNumberFormat="1" applyFont="1" applyFill="1" applyBorder="1" applyAlignment="1">
      <alignment horizontal="center" vertical="center" wrapText="1"/>
    </xf>
    <xf numFmtId="0" fontId="2" fillId="19" borderId="2" xfId="0" applyFont="1" applyFill="1" applyBorder="1" applyAlignment="1">
      <alignment horizontal="center" vertical="center" wrapText="1"/>
    </xf>
    <xf numFmtId="0" fontId="1" fillId="26" borderId="2" xfId="0" applyFont="1" applyFill="1" applyBorder="1" applyAlignment="1">
      <alignment horizontal="left" vertical="top" wrapText="1"/>
    </xf>
    <xf numFmtId="0" fontId="16" fillId="26" borderId="2" xfId="0" applyFont="1" applyFill="1" applyBorder="1" applyAlignment="1">
      <alignment horizontal="left" vertical="top" wrapText="1"/>
    </xf>
  </cellXfs>
  <cellStyles count="3">
    <cellStyle name="Normal" xfId="0" builtinId="0"/>
    <cellStyle name="Porcentaje" xfId="1" builtinId="5"/>
    <cellStyle name="Texto explicativo" xfId="2" builtinId="53" customBuiltin="1"/>
  </cellStyles>
  <dxfs count="1">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9900FF"/>
      <rgbColor rgb="FF008080"/>
      <rgbColor rgb="FFAEABAB"/>
      <rgbColor rgb="FF8E7CC3"/>
      <rgbColor rgb="FF6D9EEB"/>
      <rgbColor rgb="FF993366"/>
      <rgbColor rgb="FFFBFBFE"/>
      <rgbColor rgb="FFF3F3F3"/>
      <rgbColor rgb="FF660066"/>
      <rgbColor rgb="FFE06666"/>
      <rgbColor rgb="FF0066CC"/>
      <rgbColor rgb="FFC9DAF8"/>
      <rgbColor rgb="FF000080"/>
      <rgbColor rgb="FFFF00FF"/>
      <rgbColor rgb="FFFFF200"/>
      <rgbColor rgb="FF00FFFF"/>
      <rgbColor rgb="FF800080"/>
      <rgbColor rgb="FF800000"/>
      <rgbColor rgb="FF008080"/>
      <rgbColor rgb="FF0000FF"/>
      <rgbColor rgb="FF00CCFF"/>
      <rgbColor rgb="FFFBE5D6"/>
      <rgbColor rgb="FFD9EAD3"/>
      <rgbColor rgb="FFFCE5CD"/>
      <rgbColor rgb="FFA4C2F4"/>
      <rgbColor rgb="FFFFC7CE"/>
      <rgbColor rgb="FFD5A6BD"/>
      <rgbColor rgb="FFF9CB9C"/>
      <rgbColor rgb="FF3366FF"/>
      <rgbColor rgb="FF64BF7C"/>
      <rgbColor rgb="FFD9D2E9"/>
      <rgbColor rgb="FFFFD965"/>
      <rgbColor rgb="FFF6B26B"/>
      <rgbColor rgb="FFEAD1DC"/>
      <rgbColor rgb="FF666699"/>
      <rgbColor rgb="FFC27BA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819000</xdr:colOff>
      <xdr:row>0</xdr:row>
      <xdr:rowOff>40320</xdr:rowOff>
    </xdr:from>
    <xdr:to>
      <xdr:col>1</xdr:col>
      <xdr:colOff>253800</xdr:colOff>
      <xdr:row>2</xdr:row>
      <xdr:rowOff>177480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819000" y="40320"/>
          <a:ext cx="654480" cy="57132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122400</xdr:colOff>
      <xdr:row>44</xdr:row>
      <xdr:rowOff>36360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0"/>
          <a:ext cx="10272240" cy="9887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332640</xdr:colOff>
      <xdr:row>0</xdr:row>
      <xdr:rowOff>58680</xdr:rowOff>
    </xdr:from>
    <xdr:to>
      <xdr:col>1</xdr:col>
      <xdr:colOff>1225800</xdr:colOff>
      <xdr:row>3</xdr:row>
      <xdr:rowOff>128520</xdr:rowOff>
    </xdr:to>
    <xdr:pic>
      <xdr:nvPicPr>
        <xdr:cNvPr id="3" name="image1.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1804320" y="58680"/>
          <a:ext cx="893160" cy="721080"/>
        </a:xfrm>
        <a:prstGeom prst="rect">
          <a:avLst/>
        </a:prstGeom>
        <a:ln>
          <a:noFill/>
        </a:ln>
      </xdr:spPr>
    </xdr:pic>
    <xdr:clientData/>
  </xdr:twoCellAnchor>
  <xdr:twoCellAnchor editAs="oneCell">
    <xdr:from>
      <xdr:col>0</xdr:col>
      <xdr:colOff>0</xdr:colOff>
      <xdr:row>0</xdr:row>
      <xdr:rowOff>0</xdr:rowOff>
    </xdr:from>
    <xdr:to>
      <xdr:col>8</xdr:col>
      <xdr:colOff>122400</xdr:colOff>
      <xdr:row>43</xdr:row>
      <xdr:rowOff>17640</xdr:rowOff>
    </xdr:to>
    <xdr:sp macro="" textlink="">
      <xdr:nvSpPr>
        <xdr:cNvPr id="4" name="CustomShape 1" hidden="1">
          <a:extLst>
            <a:ext uri="{FF2B5EF4-FFF2-40B4-BE49-F238E27FC236}">
              <a16:creationId xmlns:a16="http://schemas.microsoft.com/office/drawing/2014/main" id="{00000000-0008-0000-0100-000004000000}"/>
            </a:ext>
          </a:extLst>
        </xdr:cNvPr>
        <xdr:cNvSpPr/>
      </xdr:nvSpPr>
      <xdr:spPr>
        <a:xfrm>
          <a:off x="0" y="0"/>
          <a:ext cx="10272240" cy="96782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8</xdr:col>
      <xdr:colOff>123120</xdr:colOff>
      <xdr:row>43</xdr:row>
      <xdr:rowOff>18360</xdr:rowOff>
    </xdr:to>
    <xdr:sp macro="" textlink="">
      <xdr:nvSpPr>
        <xdr:cNvPr id="5" name="CustomShape 1" hidden="1">
          <a:extLst>
            <a:ext uri="{FF2B5EF4-FFF2-40B4-BE49-F238E27FC236}">
              <a16:creationId xmlns:a16="http://schemas.microsoft.com/office/drawing/2014/main" id="{00000000-0008-0000-0100-000005000000}"/>
            </a:ext>
          </a:extLst>
        </xdr:cNvPr>
        <xdr:cNvSpPr/>
      </xdr:nvSpPr>
      <xdr:spPr>
        <a:xfrm>
          <a:off x="0" y="0"/>
          <a:ext cx="10272960" cy="96789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7</xdr:col>
      <xdr:colOff>799560</xdr:colOff>
      <xdr:row>43</xdr:row>
      <xdr:rowOff>18360</xdr:rowOff>
    </xdr:to>
    <xdr:sp macro="" textlink="">
      <xdr:nvSpPr>
        <xdr:cNvPr id="6" name="CustomShape 1" hidden="1">
          <a:extLst>
            <a:ext uri="{FF2B5EF4-FFF2-40B4-BE49-F238E27FC236}">
              <a16:creationId xmlns:a16="http://schemas.microsoft.com/office/drawing/2014/main" id="{00000000-0008-0000-0100-000006000000}"/>
            </a:ext>
          </a:extLst>
        </xdr:cNvPr>
        <xdr:cNvSpPr/>
      </xdr:nvSpPr>
      <xdr:spPr>
        <a:xfrm>
          <a:off x="0" y="0"/>
          <a:ext cx="10031040" cy="96789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7</xdr:col>
      <xdr:colOff>799560</xdr:colOff>
      <xdr:row>43</xdr:row>
      <xdr:rowOff>18360</xdr:rowOff>
    </xdr:to>
    <xdr:sp macro="" textlink="">
      <xdr:nvSpPr>
        <xdr:cNvPr id="7" name="CustomShape 1" hidden="1">
          <a:extLst>
            <a:ext uri="{FF2B5EF4-FFF2-40B4-BE49-F238E27FC236}">
              <a16:creationId xmlns:a16="http://schemas.microsoft.com/office/drawing/2014/main" id="{00000000-0008-0000-0100-000007000000}"/>
            </a:ext>
          </a:extLst>
        </xdr:cNvPr>
        <xdr:cNvSpPr/>
      </xdr:nvSpPr>
      <xdr:spPr>
        <a:xfrm>
          <a:off x="0" y="0"/>
          <a:ext cx="10031040" cy="96789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7</xdr:col>
      <xdr:colOff>800100</xdr:colOff>
      <xdr:row>43</xdr:row>
      <xdr:rowOff>19050</xdr:rowOff>
    </xdr:to>
    <xdr:sp macro="" textlink="">
      <xdr:nvSpPr>
        <xdr:cNvPr id="2050" name="shapetype_202" hidden="1">
          <a:extLst>
            <a:ext uri="{FF2B5EF4-FFF2-40B4-BE49-F238E27FC236}">
              <a16:creationId xmlns:a16="http://schemas.microsoft.com/office/drawing/2014/main" id="{00000000-0008-0000-0100-000002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330480</xdr:colOff>
      <xdr:row>0</xdr:row>
      <xdr:rowOff>58680</xdr:rowOff>
    </xdr:from>
    <xdr:to>
      <xdr:col>1</xdr:col>
      <xdr:colOff>1222920</xdr:colOff>
      <xdr:row>3</xdr:row>
      <xdr:rowOff>127800</xdr:rowOff>
    </xdr:to>
    <xdr:pic>
      <xdr:nvPicPr>
        <xdr:cNvPr id="7" name="image1.png">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1"/>
        <a:stretch/>
      </xdr:blipFill>
      <xdr:spPr>
        <a:xfrm>
          <a:off x="1802160" y="58680"/>
          <a:ext cx="892440" cy="72036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201960</xdr:colOff>
      <xdr:row>0</xdr:row>
      <xdr:rowOff>136080</xdr:rowOff>
    </xdr:from>
    <xdr:to>
      <xdr:col>1</xdr:col>
      <xdr:colOff>910440</xdr:colOff>
      <xdr:row>3</xdr:row>
      <xdr:rowOff>57240</xdr:rowOff>
    </xdr:to>
    <xdr:pic>
      <xdr:nvPicPr>
        <xdr:cNvPr id="8" name="image1.png">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1"/>
        <a:stretch/>
      </xdr:blipFill>
      <xdr:spPr>
        <a:xfrm>
          <a:off x="1673640" y="136080"/>
          <a:ext cx="708480" cy="572400"/>
        </a:xfrm>
        <a:prstGeom prst="rect">
          <a:avLst/>
        </a:prstGeom>
        <a:ln>
          <a:noFill/>
        </a:ln>
      </xdr:spPr>
    </xdr:pic>
    <xdr:clientData/>
  </xdr:twoCellAnchor>
  <xdr:twoCellAnchor editAs="oneCell">
    <xdr:from>
      <xdr:col>1</xdr:col>
      <xdr:colOff>93960</xdr:colOff>
      <xdr:row>0</xdr:row>
      <xdr:rowOff>77760</xdr:rowOff>
    </xdr:from>
    <xdr:to>
      <xdr:col>1</xdr:col>
      <xdr:colOff>901800</xdr:colOff>
      <xdr:row>3</xdr:row>
      <xdr:rowOff>78840</xdr:rowOff>
    </xdr:to>
    <xdr:pic>
      <xdr:nvPicPr>
        <xdr:cNvPr id="9" name="image1.png">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1"/>
        <a:stretch/>
      </xdr:blipFill>
      <xdr:spPr>
        <a:xfrm>
          <a:off x="1565640" y="77760"/>
          <a:ext cx="807840" cy="652320"/>
        </a:xfrm>
        <a:prstGeom prst="rect">
          <a:avLst/>
        </a:prstGeom>
        <a:ln>
          <a:noFill/>
        </a:ln>
      </xdr:spPr>
    </xdr:pic>
    <xdr:clientData/>
  </xdr:twoCellAnchor>
  <xdr:twoCellAnchor editAs="oneCell">
    <xdr:from>
      <xdr:col>1</xdr:col>
      <xdr:colOff>93960</xdr:colOff>
      <xdr:row>0</xdr:row>
      <xdr:rowOff>77760</xdr:rowOff>
    </xdr:from>
    <xdr:to>
      <xdr:col>1</xdr:col>
      <xdr:colOff>986400</xdr:colOff>
      <xdr:row>3</xdr:row>
      <xdr:rowOff>146880</xdr:rowOff>
    </xdr:to>
    <xdr:pic>
      <xdr:nvPicPr>
        <xdr:cNvPr id="10" name="image1.png">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1"/>
        <a:stretch/>
      </xdr:blipFill>
      <xdr:spPr>
        <a:xfrm>
          <a:off x="1565640" y="77760"/>
          <a:ext cx="892440" cy="7203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339840</xdr:colOff>
      <xdr:row>0</xdr:row>
      <xdr:rowOff>57600</xdr:rowOff>
    </xdr:from>
    <xdr:to>
      <xdr:col>1</xdr:col>
      <xdr:colOff>1232280</xdr:colOff>
      <xdr:row>3</xdr:row>
      <xdr:rowOff>145800</xdr:rowOff>
    </xdr:to>
    <xdr:pic>
      <xdr:nvPicPr>
        <xdr:cNvPr id="11" name="image1.png">
          <a:extLst>
            <a:ext uri="{FF2B5EF4-FFF2-40B4-BE49-F238E27FC236}">
              <a16:creationId xmlns:a16="http://schemas.microsoft.com/office/drawing/2014/main" id="{00000000-0008-0000-0400-00000B000000}"/>
            </a:ext>
          </a:extLst>
        </xdr:cNvPr>
        <xdr:cNvPicPr/>
      </xdr:nvPicPr>
      <xdr:blipFill>
        <a:blip xmlns:r="http://schemas.openxmlformats.org/officeDocument/2006/relationships" r:embed="rId1"/>
        <a:stretch/>
      </xdr:blipFill>
      <xdr:spPr>
        <a:xfrm>
          <a:off x="1811520" y="57600"/>
          <a:ext cx="892440" cy="73944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222120</xdr:colOff>
      <xdr:row>0</xdr:row>
      <xdr:rowOff>38520</xdr:rowOff>
    </xdr:from>
    <xdr:to>
      <xdr:col>1</xdr:col>
      <xdr:colOff>1114560</xdr:colOff>
      <xdr:row>3</xdr:row>
      <xdr:rowOff>126720</xdr:rowOff>
    </xdr:to>
    <xdr:pic>
      <xdr:nvPicPr>
        <xdr:cNvPr id="12" name="image1.png">
          <a:extLst>
            <a:ext uri="{FF2B5EF4-FFF2-40B4-BE49-F238E27FC236}">
              <a16:creationId xmlns:a16="http://schemas.microsoft.com/office/drawing/2014/main" id="{00000000-0008-0000-0500-00000C000000}"/>
            </a:ext>
          </a:extLst>
        </xdr:cNvPr>
        <xdr:cNvPicPr/>
      </xdr:nvPicPr>
      <xdr:blipFill>
        <a:blip xmlns:r="http://schemas.openxmlformats.org/officeDocument/2006/relationships" r:embed="rId1"/>
        <a:stretch/>
      </xdr:blipFill>
      <xdr:spPr>
        <a:xfrm>
          <a:off x="1693800" y="38520"/>
          <a:ext cx="892440" cy="73944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300600</xdr:colOff>
      <xdr:row>0</xdr:row>
      <xdr:rowOff>77040</xdr:rowOff>
    </xdr:from>
    <xdr:to>
      <xdr:col>1</xdr:col>
      <xdr:colOff>1193040</xdr:colOff>
      <xdr:row>3</xdr:row>
      <xdr:rowOff>165240</xdr:rowOff>
    </xdr:to>
    <xdr:pic>
      <xdr:nvPicPr>
        <xdr:cNvPr id="13" name="image1.png">
          <a:extLst>
            <a:ext uri="{FF2B5EF4-FFF2-40B4-BE49-F238E27FC236}">
              <a16:creationId xmlns:a16="http://schemas.microsoft.com/office/drawing/2014/main" id="{00000000-0008-0000-0600-00000D000000}"/>
            </a:ext>
          </a:extLst>
        </xdr:cNvPr>
        <xdr:cNvPicPr/>
      </xdr:nvPicPr>
      <xdr:blipFill>
        <a:blip xmlns:r="http://schemas.openxmlformats.org/officeDocument/2006/relationships" r:embed="rId1"/>
        <a:stretch/>
      </xdr:blipFill>
      <xdr:spPr>
        <a:xfrm>
          <a:off x="1772280" y="77040"/>
          <a:ext cx="892440" cy="73944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502560</xdr:colOff>
      <xdr:row>33</xdr:row>
      <xdr:rowOff>121320</xdr:rowOff>
    </xdr:to>
    <xdr:sp macro="" textlink="">
      <xdr:nvSpPr>
        <xdr:cNvPr id="14" name="CustomShape 1" hidden="1">
          <a:extLst>
            <a:ext uri="{FF2B5EF4-FFF2-40B4-BE49-F238E27FC236}">
              <a16:creationId xmlns:a16="http://schemas.microsoft.com/office/drawing/2014/main" id="{00000000-0008-0000-0700-00000E000000}"/>
            </a:ext>
          </a:extLst>
        </xdr:cNvPr>
        <xdr:cNvSpPr/>
      </xdr:nvSpPr>
      <xdr:spPr>
        <a:xfrm>
          <a:off x="0" y="0"/>
          <a:ext cx="10047600" cy="91875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347400</xdr:colOff>
      <xdr:row>0</xdr:row>
      <xdr:rowOff>74880</xdr:rowOff>
    </xdr:from>
    <xdr:to>
      <xdr:col>1</xdr:col>
      <xdr:colOff>1239840</xdr:colOff>
      <xdr:row>3</xdr:row>
      <xdr:rowOff>163080</xdr:rowOff>
    </xdr:to>
    <xdr:pic>
      <xdr:nvPicPr>
        <xdr:cNvPr id="15" name="image1.png">
          <a:extLst>
            <a:ext uri="{FF2B5EF4-FFF2-40B4-BE49-F238E27FC236}">
              <a16:creationId xmlns:a16="http://schemas.microsoft.com/office/drawing/2014/main" id="{00000000-0008-0000-0700-00000F000000}"/>
            </a:ext>
          </a:extLst>
        </xdr:cNvPr>
        <xdr:cNvPicPr/>
      </xdr:nvPicPr>
      <xdr:blipFill>
        <a:blip xmlns:r="http://schemas.openxmlformats.org/officeDocument/2006/relationships" r:embed="rId1"/>
        <a:stretch/>
      </xdr:blipFill>
      <xdr:spPr>
        <a:xfrm>
          <a:off x="1819080" y="74880"/>
          <a:ext cx="892440" cy="739440"/>
        </a:xfrm>
        <a:prstGeom prst="rect">
          <a:avLst/>
        </a:prstGeom>
        <a:ln>
          <a:noFill/>
        </a:ln>
      </xdr:spPr>
    </xdr:pic>
    <xdr:clientData/>
  </xdr:twoCellAnchor>
  <xdr:twoCellAnchor editAs="oneCell">
    <xdr:from>
      <xdr:col>0</xdr:col>
      <xdr:colOff>0</xdr:colOff>
      <xdr:row>0</xdr:row>
      <xdr:rowOff>0</xdr:rowOff>
    </xdr:from>
    <xdr:to>
      <xdr:col>8</xdr:col>
      <xdr:colOff>502560</xdr:colOff>
      <xdr:row>37</xdr:row>
      <xdr:rowOff>45360</xdr:rowOff>
    </xdr:to>
    <xdr:sp macro="" textlink="">
      <xdr:nvSpPr>
        <xdr:cNvPr id="16" name="CustomShape 1" hidden="1">
          <a:extLst>
            <a:ext uri="{FF2B5EF4-FFF2-40B4-BE49-F238E27FC236}">
              <a16:creationId xmlns:a16="http://schemas.microsoft.com/office/drawing/2014/main" id="{00000000-0008-0000-0700-000010000000}"/>
            </a:ext>
          </a:extLst>
        </xdr:cNvPr>
        <xdr:cNvSpPr/>
      </xdr:nvSpPr>
      <xdr:spPr>
        <a:xfrm>
          <a:off x="0" y="0"/>
          <a:ext cx="10047600" cy="98737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8</xdr:col>
      <xdr:colOff>598680</xdr:colOff>
      <xdr:row>36</xdr:row>
      <xdr:rowOff>17640</xdr:rowOff>
    </xdr:to>
    <xdr:sp macro="" textlink="">
      <xdr:nvSpPr>
        <xdr:cNvPr id="17" name="CustomShape 1" hidden="1">
          <a:extLst>
            <a:ext uri="{FF2B5EF4-FFF2-40B4-BE49-F238E27FC236}">
              <a16:creationId xmlns:a16="http://schemas.microsoft.com/office/drawing/2014/main" id="{00000000-0008-0000-0700-000011000000}"/>
            </a:ext>
          </a:extLst>
        </xdr:cNvPr>
        <xdr:cNvSpPr/>
      </xdr:nvSpPr>
      <xdr:spPr>
        <a:xfrm>
          <a:off x="0" y="0"/>
          <a:ext cx="10143720" cy="96555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8</xdr:col>
      <xdr:colOff>503640</xdr:colOff>
      <xdr:row>36</xdr:row>
      <xdr:rowOff>18000</xdr:rowOff>
    </xdr:to>
    <xdr:sp macro="" textlink="">
      <xdr:nvSpPr>
        <xdr:cNvPr id="18" name="CustomShape 1" hidden="1">
          <a:extLst>
            <a:ext uri="{FF2B5EF4-FFF2-40B4-BE49-F238E27FC236}">
              <a16:creationId xmlns:a16="http://schemas.microsoft.com/office/drawing/2014/main" id="{00000000-0008-0000-0700-000012000000}"/>
            </a:ext>
          </a:extLst>
        </xdr:cNvPr>
        <xdr:cNvSpPr/>
      </xdr:nvSpPr>
      <xdr:spPr>
        <a:xfrm>
          <a:off x="0" y="0"/>
          <a:ext cx="10048680" cy="96559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8</xdr:col>
      <xdr:colOff>504000</xdr:colOff>
      <xdr:row>36</xdr:row>
      <xdr:rowOff>18360</xdr:rowOff>
    </xdr:to>
    <xdr:sp macro="" textlink="">
      <xdr:nvSpPr>
        <xdr:cNvPr id="19" name="CustomShape 1" hidden="1">
          <a:extLst>
            <a:ext uri="{FF2B5EF4-FFF2-40B4-BE49-F238E27FC236}">
              <a16:creationId xmlns:a16="http://schemas.microsoft.com/office/drawing/2014/main" id="{00000000-0008-0000-0700-000013000000}"/>
            </a:ext>
          </a:extLst>
        </xdr:cNvPr>
        <xdr:cNvSpPr/>
      </xdr:nvSpPr>
      <xdr:spPr>
        <a:xfrm>
          <a:off x="0" y="0"/>
          <a:ext cx="10049040" cy="96562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504825</xdr:colOff>
      <xdr:row>36</xdr:row>
      <xdr:rowOff>19050</xdr:rowOff>
    </xdr:to>
    <xdr:sp macro="" textlink="">
      <xdr:nvSpPr>
        <xdr:cNvPr id="8194" name="shapetype_202" hidden="1">
          <a:extLst>
            <a:ext uri="{FF2B5EF4-FFF2-40B4-BE49-F238E27FC236}">
              <a16:creationId xmlns:a16="http://schemas.microsoft.com/office/drawing/2014/main" id="{00000000-0008-0000-0700-0000022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1044720</xdr:colOff>
      <xdr:row>0</xdr:row>
      <xdr:rowOff>28440</xdr:rowOff>
    </xdr:from>
    <xdr:to>
      <xdr:col>0</xdr:col>
      <xdr:colOff>1937160</xdr:colOff>
      <xdr:row>3</xdr:row>
      <xdr:rowOff>136440</xdr:rowOff>
    </xdr:to>
    <xdr:pic>
      <xdr:nvPicPr>
        <xdr:cNvPr id="20" name="image1.png">
          <a:extLst>
            <a:ext uri="{FF2B5EF4-FFF2-40B4-BE49-F238E27FC236}">
              <a16:creationId xmlns:a16="http://schemas.microsoft.com/office/drawing/2014/main" id="{00000000-0008-0000-0800-000014000000}"/>
            </a:ext>
          </a:extLst>
        </xdr:cNvPr>
        <xdr:cNvPicPr/>
      </xdr:nvPicPr>
      <xdr:blipFill>
        <a:blip xmlns:r="http://schemas.openxmlformats.org/officeDocument/2006/relationships" r:embed="rId1"/>
        <a:stretch/>
      </xdr:blipFill>
      <xdr:spPr>
        <a:xfrm>
          <a:off x="1044720" y="28440"/>
          <a:ext cx="892440" cy="75924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9EEB"/>
    <pageSetUpPr fitToPage="1"/>
  </sheetPr>
  <dimension ref="A1:AMK33"/>
  <sheetViews>
    <sheetView showGridLines="0" zoomScale="90" zoomScaleNormal="90" workbookViewId="0">
      <selection activeCell="E30" sqref="E30:G30"/>
    </sheetView>
  </sheetViews>
  <sheetFormatPr baseColWidth="10" defaultColWidth="9.140625" defaultRowHeight="16.5" x14ac:dyDescent="0.3"/>
  <cols>
    <col min="1" max="1" width="17.28515625" style="1" customWidth="1"/>
    <col min="2" max="2" width="17.140625" style="1" customWidth="1"/>
    <col min="3" max="3" width="40.28515625" style="1" customWidth="1"/>
    <col min="4" max="4" width="5.140625" style="1" customWidth="1"/>
    <col min="5" max="5" width="8.85546875" style="1" customWidth="1"/>
    <col min="6" max="6" width="11.28515625" style="1" customWidth="1"/>
    <col min="7" max="7" width="15.7109375" style="1" customWidth="1"/>
    <col min="8" max="8" width="11.28515625" style="1" customWidth="1"/>
    <col min="9" max="9" width="15" style="1" customWidth="1"/>
    <col min="10" max="10" width="14.42578125" style="1" customWidth="1"/>
    <col min="11" max="11" width="11.85546875" style="1" customWidth="1"/>
    <col min="12" max="1025" width="14.42578125" style="1" customWidth="1"/>
  </cols>
  <sheetData>
    <row r="1" spans="1:11" ht="17.100000000000001" customHeight="1" x14ac:dyDescent="0.3">
      <c r="A1" s="208"/>
      <c r="B1" s="208"/>
      <c r="C1" s="209" t="s">
        <v>0</v>
      </c>
      <c r="D1" s="209"/>
      <c r="E1" s="209"/>
      <c r="F1" s="209"/>
      <c r="G1" s="209"/>
      <c r="H1" s="209"/>
      <c r="I1" s="210" t="s">
        <v>1</v>
      </c>
      <c r="J1" s="210"/>
      <c r="K1" s="210"/>
    </row>
    <row r="2" spans="1:11" ht="17.100000000000001" customHeight="1" x14ac:dyDescent="0.3">
      <c r="A2" s="208"/>
      <c r="B2" s="208"/>
      <c r="C2" s="209"/>
      <c r="D2" s="209"/>
      <c r="E2" s="209"/>
      <c r="F2" s="209"/>
      <c r="G2" s="209"/>
      <c r="H2" s="209"/>
      <c r="I2" s="210" t="s">
        <v>2</v>
      </c>
      <c r="J2" s="210"/>
      <c r="K2" s="210"/>
    </row>
    <row r="3" spans="1:11" ht="17.100000000000001" customHeight="1" x14ac:dyDescent="0.3">
      <c r="A3" s="208"/>
      <c r="B3" s="208"/>
      <c r="C3" s="209" t="s">
        <v>3</v>
      </c>
      <c r="D3" s="209"/>
      <c r="E3" s="209"/>
      <c r="F3" s="209"/>
      <c r="G3" s="209"/>
      <c r="H3" s="209"/>
      <c r="I3" s="210" t="s">
        <v>4</v>
      </c>
      <c r="J3" s="210"/>
      <c r="K3" s="210"/>
    </row>
    <row r="4" spans="1:11" ht="17.100000000000001" customHeight="1" x14ac:dyDescent="0.3">
      <c r="A4" s="205"/>
      <c r="B4" s="205"/>
      <c r="C4" s="205"/>
      <c r="D4" s="205"/>
      <c r="E4" s="205"/>
      <c r="F4" s="205"/>
      <c r="G4" s="205"/>
      <c r="H4" s="205"/>
      <c r="I4" s="205"/>
      <c r="J4" s="205"/>
      <c r="K4" s="205"/>
    </row>
    <row r="5" spans="1:11" ht="17.100000000000001" customHeight="1" x14ac:dyDescent="0.3">
      <c r="A5" s="206" t="s">
        <v>5</v>
      </c>
      <c r="B5" s="206"/>
      <c r="C5" s="206"/>
      <c r="D5" s="206"/>
      <c r="E5" s="206"/>
      <c r="F5" s="206"/>
      <c r="G5" s="206"/>
      <c r="H5" s="206"/>
      <c r="I5" s="206"/>
      <c r="J5" s="206"/>
      <c r="K5" s="206"/>
    </row>
    <row r="6" spans="1:11" ht="17.100000000000001" customHeight="1" x14ac:dyDescent="0.3">
      <c r="A6" s="206" t="s">
        <v>6</v>
      </c>
      <c r="B6" s="206"/>
      <c r="C6" s="207" t="s">
        <v>7</v>
      </c>
      <c r="D6" s="207"/>
      <c r="E6" s="207"/>
      <c r="F6" s="207"/>
      <c r="G6" s="207"/>
      <c r="H6" s="207"/>
      <c r="I6" s="207"/>
      <c r="J6" s="207"/>
      <c r="K6" s="207"/>
    </row>
    <row r="7" spans="1:11" ht="33.950000000000003" customHeight="1" x14ac:dyDescent="0.3">
      <c r="A7" s="204" t="s">
        <v>8</v>
      </c>
      <c r="B7" s="204"/>
      <c r="C7" s="207" t="s">
        <v>9</v>
      </c>
      <c r="D7" s="207"/>
      <c r="E7" s="207"/>
      <c r="F7" s="207"/>
      <c r="G7" s="207"/>
      <c r="H7" s="207"/>
      <c r="I7" s="207"/>
      <c r="J7" s="207"/>
      <c r="K7" s="207"/>
    </row>
    <row r="8" spans="1:11" ht="17.100000000000001" customHeight="1" x14ac:dyDescent="0.3">
      <c r="A8" s="204" t="s">
        <v>10</v>
      </c>
      <c r="B8" s="204"/>
      <c r="C8" s="201" t="s">
        <v>11</v>
      </c>
      <c r="D8" s="201"/>
      <c r="E8" s="201"/>
      <c r="F8" s="201"/>
      <c r="G8" s="201"/>
      <c r="H8" s="201"/>
      <c r="I8" s="201"/>
      <c r="J8" s="201"/>
      <c r="K8" s="201"/>
    </row>
    <row r="9" spans="1:11" ht="33.950000000000003" customHeight="1" x14ac:dyDescent="0.3">
      <c r="A9" s="204" t="s">
        <v>12</v>
      </c>
      <c r="B9" s="204"/>
      <c r="C9" s="201" t="s">
        <v>13</v>
      </c>
      <c r="D9" s="201"/>
      <c r="E9" s="201"/>
      <c r="F9" s="201"/>
      <c r="G9" s="201"/>
      <c r="H9" s="201"/>
      <c r="I9" s="201"/>
      <c r="J9" s="201"/>
      <c r="K9" s="201"/>
    </row>
    <row r="10" spans="1:11" ht="17.100000000000001" customHeight="1" x14ac:dyDescent="0.3">
      <c r="A10" s="182"/>
      <c r="B10" s="182"/>
      <c r="C10" s="182"/>
      <c r="D10" s="182"/>
      <c r="E10" s="182"/>
      <c r="F10" s="182"/>
      <c r="G10" s="182"/>
      <c r="H10" s="182"/>
      <c r="I10" s="182"/>
      <c r="J10" s="182"/>
      <c r="K10" s="182"/>
    </row>
    <row r="11" spans="1:11" ht="33.950000000000003" customHeight="1" x14ac:dyDescent="0.3">
      <c r="A11" s="200" t="s">
        <v>14</v>
      </c>
      <c r="B11" s="200"/>
      <c r="C11" s="201" t="s">
        <v>15</v>
      </c>
      <c r="D11" s="201"/>
      <c r="E11" s="201"/>
      <c r="F11" s="200" t="s">
        <v>16</v>
      </c>
      <c r="G11" s="200"/>
      <c r="H11" s="202" t="s">
        <v>17</v>
      </c>
      <c r="I11" s="202"/>
      <c r="J11" s="202"/>
      <c r="K11" s="202"/>
    </row>
    <row r="12" spans="1:11" ht="17.100000000000001" customHeight="1" x14ac:dyDescent="0.3">
      <c r="A12" s="203"/>
      <c r="B12" s="203"/>
      <c r="C12" s="203"/>
      <c r="D12" s="203"/>
      <c r="E12" s="203"/>
      <c r="F12" s="203"/>
      <c r="G12" s="203"/>
      <c r="H12" s="203"/>
      <c r="I12" s="203"/>
      <c r="J12" s="203"/>
      <c r="K12" s="203"/>
    </row>
    <row r="13" spans="1:11" ht="17.100000000000001" customHeight="1" x14ac:dyDescent="0.3">
      <c r="A13" s="176" t="s">
        <v>18</v>
      </c>
      <c r="B13" s="176"/>
      <c r="C13" s="176"/>
      <c r="D13" s="176"/>
      <c r="E13" s="176"/>
      <c r="F13" s="176"/>
      <c r="G13" s="176"/>
      <c r="H13" s="176"/>
      <c r="I13" s="176"/>
      <c r="J13" s="176"/>
      <c r="K13" s="176"/>
    </row>
    <row r="14" spans="1:11" ht="66" customHeight="1" x14ac:dyDescent="0.3">
      <c r="A14" s="3" t="s">
        <v>19</v>
      </c>
      <c r="B14" s="3" t="s">
        <v>20</v>
      </c>
      <c r="C14" s="3" t="s">
        <v>18</v>
      </c>
      <c r="D14" s="195" t="s">
        <v>21</v>
      </c>
      <c r="E14" s="195"/>
      <c r="F14" s="195"/>
      <c r="G14" s="195"/>
      <c r="H14" s="4" t="s">
        <v>22</v>
      </c>
      <c r="I14" s="196" t="s">
        <v>23</v>
      </c>
      <c r="J14" s="196"/>
      <c r="K14" s="5" t="s">
        <v>24</v>
      </c>
    </row>
    <row r="15" spans="1:11" ht="51" customHeight="1" x14ac:dyDescent="0.3">
      <c r="A15" s="192" t="s">
        <v>25</v>
      </c>
      <c r="B15" s="193" t="s">
        <v>26</v>
      </c>
      <c r="C15" s="197" t="s">
        <v>27</v>
      </c>
      <c r="D15" s="7" t="s">
        <v>28</v>
      </c>
      <c r="E15" s="189" t="s">
        <v>29</v>
      </c>
      <c r="F15" s="189"/>
      <c r="G15" s="189"/>
      <c r="H15" s="8" t="s">
        <v>30</v>
      </c>
      <c r="I15" s="9" t="s">
        <v>31</v>
      </c>
      <c r="J15" s="10" t="s">
        <v>32</v>
      </c>
      <c r="K15" s="11" t="s">
        <v>33</v>
      </c>
    </row>
    <row r="16" spans="1:11" ht="33.950000000000003" customHeight="1" x14ac:dyDescent="0.3">
      <c r="A16" s="192"/>
      <c r="B16" s="193"/>
      <c r="C16" s="197"/>
      <c r="D16" s="12" t="s">
        <v>34</v>
      </c>
      <c r="E16" s="189" t="s">
        <v>35</v>
      </c>
      <c r="F16" s="189"/>
      <c r="G16" s="189"/>
      <c r="H16" s="13" t="s">
        <v>30</v>
      </c>
      <c r="I16" s="14" t="s">
        <v>36</v>
      </c>
      <c r="J16" s="15" t="s">
        <v>37</v>
      </c>
      <c r="K16" s="16" t="s">
        <v>33</v>
      </c>
    </row>
    <row r="17" spans="1:11" ht="33.950000000000003" customHeight="1" x14ac:dyDescent="0.3">
      <c r="A17" s="192"/>
      <c r="B17" s="193"/>
      <c r="C17" s="197" t="s">
        <v>38</v>
      </c>
      <c r="D17" s="17" t="s">
        <v>34</v>
      </c>
      <c r="E17" s="185" t="s">
        <v>35</v>
      </c>
      <c r="F17" s="185"/>
      <c r="G17" s="185"/>
      <c r="H17" s="198" t="s">
        <v>30</v>
      </c>
      <c r="I17" s="179" t="s">
        <v>39</v>
      </c>
      <c r="J17" s="178" t="s">
        <v>40</v>
      </c>
      <c r="K17" s="199" t="s">
        <v>33</v>
      </c>
    </row>
    <row r="18" spans="1:11" ht="33.950000000000003" customHeight="1" x14ac:dyDescent="0.3">
      <c r="A18" s="192"/>
      <c r="B18" s="193"/>
      <c r="C18" s="197"/>
      <c r="D18" s="18" t="s">
        <v>41</v>
      </c>
      <c r="E18" s="181" t="s">
        <v>42</v>
      </c>
      <c r="F18" s="181"/>
      <c r="G18" s="181"/>
      <c r="H18" s="198"/>
      <c r="I18" s="198"/>
      <c r="J18" s="198"/>
      <c r="K18" s="199"/>
    </row>
    <row r="19" spans="1:11" ht="33.950000000000003" customHeight="1" x14ac:dyDescent="0.3">
      <c r="A19" s="192" t="s">
        <v>43</v>
      </c>
      <c r="B19" s="193" t="s">
        <v>44</v>
      </c>
      <c r="C19" s="194" t="s">
        <v>45</v>
      </c>
      <c r="D19" s="19" t="s">
        <v>28</v>
      </c>
      <c r="E19" s="185" t="s">
        <v>46</v>
      </c>
      <c r="F19" s="185"/>
      <c r="G19" s="185"/>
      <c r="H19" s="20" t="s">
        <v>30</v>
      </c>
      <c r="I19" s="188" t="s">
        <v>47</v>
      </c>
      <c r="J19" s="190" t="s">
        <v>48</v>
      </c>
      <c r="K19" s="191" t="s">
        <v>33</v>
      </c>
    </row>
    <row r="20" spans="1:11" ht="33.950000000000003" customHeight="1" x14ac:dyDescent="0.3">
      <c r="A20" s="192"/>
      <c r="B20" s="193"/>
      <c r="C20" s="193"/>
      <c r="D20" s="21" t="s">
        <v>34</v>
      </c>
      <c r="E20" s="188" t="s">
        <v>49</v>
      </c>
      <c r="F20" s="188"/>
      <c r="G20" s="188"/>
      <c r="H20" s="22" t="s">
        <v>30</v>
      </c>
      <c r="I20" s="188"/>
      <c r="J20" s="188"/>
      <c r="K20" s="191"/>
    </row>
    <row r="21" spans="1:11" ht="33.950000000000003" customHeight="1" x14ac:dyDescent="0.3">
      <c r="A21" s="192"/>
      <c r="B21" s="193"/>
      <c r="C21" s="193"/>
      <c r="D21" s="21" t="s">
        <v>41</v>
      </c>
      <c r="E21" s="188" t="s">
        <v>50</v>
      </c>
      <c r="F21" s="188"/>
      <c r="G21" s="188"/>
      <c r="H21" s="22" t="s">
        <v>30</v>
      </c>
      <c r="I21" s="188"/>
      <c r="J21" s="188"/>
      <c r="K21" s="191"/>
    </row>
    <row r="22" spans="1:11" ht="33.950000000000003" customHeight="1" x14ac:dyDescent="0.3">
      <c r="A22" s="192"/>
      <c r="B22" s="193"/>
      <c r="C22" s="193"/>
      <c r="D22" s="23" t="s">
        <v>51</v>
      </c>
      <c r="E22" s="181" t="s">
        <v>52</v>
      </c>
      <c r="F22" s="181"/>
      <c r="G22" s="181"/>
      <c r="H22" s="24" t="s">
        <v>30</v>
      </c>
      <c r="I22" s="188"/>
      <c r="J22" s="188"/>
      <c r="K22" s="191"/>
    </row>
    <row r="23" spans="1:11" ht="51" customHeight="1" x14ac:dyDescent="0.3">
      <c r="A23" s="192"/>
      <c r="B23" s="193"/>
      <c r="C23" s="193"/>
      <c r="D23" s="19" t="s">
        <v>53</v>
      </c>
      <c r="E23" s="185" t="s">
        <v>54</v>
      </c>
      <c r="F23" s="185"/>
      <c r="G23" s="185"/>
      <c r="H23" s="25" t="s">
        <v>55</v>
      </c>
      <c r="I23" s="179" t="s">
        <v>56</v>
      </c>
      <c r="J23" s="178" t="s">
        <v>57</v>
      </c>
      <c r="K23" s="180" t="s">
        <v>33</v>
      </c>
    </row>
    <row r="24" spans="1:11" ht="33.950000000000003" customHeight="1" x14ac:dyDescent="0.3">
      <c r="A24" s="192"/>
      <c r="B24" s="193"/>
      <c r="C24" s="193"/>
      <c r="D24" s="23" t="s">
        <v>58</v>
      </c>
      <c r="E24" s="181" t="s">
        <v>59</v>
      </c>
      <c r="F24" s="181"/>
      <c r="G24" s="181"/>
      <c r="H24" s="27" t="s">
        <v>55</v>
      </c>
      <c r="I24" s="179"/>
      <c r="J24" s="179"/>
      <c r="K24" s="180"/>
    </row>
    <row r="25" spans="1:11" ht="33.950000000000003" customHeight="1" x14ac:dyDescent="0.3">
      <c r="A25" s="182" t="s">
        <v>60</v>
      </c>
      <c r="B25" s="183" t="s">
        <v>61</v>
      </c>
      <c r="C25" s="184" t="s">
        <v>62</v>
      </c>
      <c r="D25" s="17" t="s">
        <v>28</v>
      </c>
      <c r="E25" s="185" t="s">
        <v>63</v>
      </c>
      <c r="F25" s="185"/>
      <c r="G25" s="185"/>
      <c r="H25" s="29" t="s">
        <v>55</v>
      </c>
      <c r="I25" s="181" t="s">
        <v>64</v>
      </c>
      <c r="J25" s="186" t="s">
        <v>65</v>
      </c>
      <c r="K25" s="187" t="s">
        <v>33</v>
      </c>
    </row>
    <row r="26" spans="1:11" ht="33.950000000000003" customHeight="1" x14ac:dyDescent="0.3">
      <c r="A26" s="182"/>
      <c r="B26" s="183"/>
      <c r="C26" s="184"/>
      <c r="D26" s="30" t="s">
        <v>34</v>
      </c>
      <c r="E26" s="188" t="s">
        <v>66</v>
      </c>
      <c r="F26" s="188"/>
      <c r="G26" s="188"/>
      <c r="H26" s="22" t="s">
        <v>55</v>
      </c>
      <c r="I26" s="181"/>
      <c r="J26" s="181"/>
      <c r="K26" s="187"/>
    </row>
    <row r="27" spans="1:11" ht="33.950000000000003" customHeight="1" x14ac:dyDescent="0.3">
      <c r="A27" s="182"/>
      <c r="B27" s="183"/>
      <c r="C27" s="184"/>
      <c r="D27" s="30" t="s">
        <v>41</v>
      </c>
      <c r="E27" s="188" t="s">
        <v>67</v>
      </c>
      <c r="F27" s="188"/>
      <c r="G27" s="188"/>
      <c r="H27" s="22" t="s">
        <v>55</v>
      </c>
      <c r="I27" s="181"/>
      <c r="J27" s="181"/>
      <c r="K27" s="187"/>
    </row>
    <row r="28" spans="1:11" ht="33.950000000000003" customHeight="1" x14ac:dyDescent="0.3">
      <c r="A28" s="182"/>
      <c r="B28" s="183"/>
      <c r="C28" s="184"/>
      <c r="D28" s="18" t="s">
        <v>51</v>
      </c>
      <c r="E28" s="181" t="s">
        <v>68</v>
      </c>
      <c r="F28" s="181"/>
      <c r="G28" s="181"/>
      <c r="H28" s="24" t="s">
        <v>55</v>
      </c>
      <c r="I28" s="181"/>
      <c r="J28" s="181"/>
      <c r="K28" s="187"/>
    </row>
    <row r="29" spans="1:11" s="33" customFormat="1" ht="68.099999999999994" customHeight="1" x14ac:dyDescent="0.25">
      <c r="A29" s="182"/>
      <c r="B29" s="183"/>
      <c r="C29" s="184"/>
      <c r="D29" s="7" t="s">
        <v>51</v>
      </c>
      <c r="E29" s="189" t="s">
        <v>68</v>
      </c>
      <c r="F29" s="189"/>
      <c r="G29" s="189"/>
      <c r="H29" s="31" t="s">
        <v>55</v>
      </c>
      <c r="I29" s="9" t="s">
        <v>69</v>
      </c>
      <c r="J29" s="32" t="s">
        <v>70</v>
      </c>
      <c r="K29" s="26" t="s">
        <v>33</v>
      </c>
    </row>
    <row r="30" spans="1:11" ht="68.099999999999994" customHeight="1" x14ac:dyDescent="0.3">
      <c r="A30" s="182"/>
      <c r="B30" s="183"/>
      <c r="C30" s="28" t="s">
        <v>71</v>
      </c>
      <c r="D30" s="7" t="s">
        <v>53</v>
      </c>
      <c r="E30" s="189" t="s">
        <v>72</v>
      </c>
      <c r="F30" s="189"/>
      <c r="G30" s="189"/>
      <c r="H30" s="31" t="s">
        <v>55</v>
      </c>
      <c r="I30" s="9" t="s">
        <v>73</v>
      </c>
      <c r="J30" s="31" t="s">
        <v>28</v>
      </c>
      <c r="K30" s="26" t="s">
        <v>55</v>
      </c>
    </row>
    <row r="31" spans="1:11" ht="17.100000000000001" customHeight="1" x14ac:dyDescent="0.3">
      <c r="A31" s="34"/>
      <c r="B31" s="35"/>
      <c r="C31" s="36"/>
      <c r="D31" s="37"/>
      <c r="E31" s="175"/>
      <c r="F31" s="175"/>
      <c r="G31" s="175"/>
      <c r="H31" s="38"/>
      <c r="I31" s="38"/>
      <c r="J31" s="38"/>
      <c r="K31" s="38"/>
    </row>
    <row r="32" spans="1:11" ht="17.100000000000001" customHeight="1" x14ac:dyDescent="0.3">
      <c r="A32" s="176" t="s">
        <v>74</v>
      </c>
      <c r="B32" s="176"/>
      <c r="C32" s="176"/>
      <c r="D32" s="176"/>
      <c r="E32" s="176"/>
      <c r="F32" s="176"/>
      <c r="G32" s="176"/>
      <c r="H32" s="176"/>
      <c r="I32" s="176"/>
      <c r="J32" s="176"/>
      <c r="K32" s="176"/>
    </row>
    <row r="33" spans="1:11" s="39" customFormat="1" ht="119.1" customHeight="1" x14ac:dyDescent="0.3">
      <c r="A33" s="177" t="s">
        <v>75</v>
      </c>
      <c r="B33" s="177"/>
      <c r="C33" s="177"/>
      <c r="D33" s="177"/>
      <c r="E33" s="177"/>
      <c r="F33" s="177"/>
      <c r="G33" s="177"/>
      <c r="H33" s="177"/>
      <c r="I33" s="177"/>
      <c r="J33" s="177"/>
      <c r="K33" s="177"/>
    </row>
  </sheetData>
  <mergeCells count="67">
    <mergeCell ref="A1:B3"/>
    <mergeCell ref="C1:H2"/>
    <mergeCell ref="I1:K1"/>
    <mergeCell ref="I2:K2"/>
    <mergeCell ref="C3:H3"/>
    <mergeCell ref="I3:K3"/>
    <mergeCell ref="A4:K4"/>
    <mergeCell ref="A5:K5"/>
    <mergeCell ref="A6:B6"/>
    <mergeCell ref="C6:K6"/>
    <mergeCell ref="A7:B7"/>
    <mergeCell ref="C7:K7"/>
    <mergeCell ref="A8:B8"/>
    <mergeCell ref="C8:K8"/>
    <mergeCell ref="A9:B9"/>
    <mergeCell ref="C9:K9"/>
    <mergeCell ref="A10:K10"/>
    <mergeCell ref="A11:B11"/>
    <mergeCell ref="C11:E11"/>
    <mergeCell ref="F11:G11"/>
    <mergeCell ref="H11:K11"/>
    <mergeCell ref="A12:K12"/>
    <mergeCell ref="A13:K13"/>
    <mergeCell ref="D14:G14"/>
    <mergeCell ref="I14:J14"/>
    <mergeCell ref="A15:A18"/>
    <mergeCell ref="B15:B18"/>
    <mergeCell ref="C15:C16"/>
    <mergeCell ref="E15:G15"/>
    <mergeCell ref="E16:G16"/>
    <mergeCell ref="C17:C18"/>
    <mergeCell ref="E17:G17"/>
    <mergeCell ref="H17:H18"/>
    <mergeCell ref="I17:I18"/>
    <mergeCell ref="J17:J18"/>
    <mergeCell ref="K17:K18"/>
    <mergeCell ref="E18:G18"/>
    <mergeCell ref="A19:A24"/>
    <mergeCell ref="B19:B24"/>
    <mergeCell ref="C19:C24"/>
    <mergeCell ref="E19:G19"/>
    <mergeCell ref="I19:I22"/>
    <mergeCell ref="E23:G23"/>
    <mergeCell ref="I23:I24"/>
    <mergeCell ref="E29:G29"/>
    <mergeCell ref="E30:G30"/>
    <mergeCell ref="J19:J22"/>
    <mergeCell ref="K19:K22"/>
    <mergeCell ref="E20:G20"/>
    <mergeCell ref="E21:G21"/>
    <mergeCell ref="E22:G22"/>
    <mergeCell ref="E31:G31"/>
    <mergeCell ref="A32:K32"/>
    <mergeCell ref="A33:K33"/>
    <mergeCell ref="J23:J24"/>
    <mergeCell ref="K23:K24"/>
    <mergeCell ref="E24:G24"/>
    <mergeCell ref="A25:A30"/>
    <mergeCell ref="B25:B30"/>
    <mergeCell ref="C25:C29"/>
    <mergeCell ref="E25:G25"/>
    <mergeCell ref="I25:I28"/>
    <mergeCell ref="J25:J28"/>
    <mergeCell ref="K25:K28"/>
    <mergeCell ref="E26:G26"/>
    <mergeCell ref="E27:G27"/>
    <mergeCell ref="E28:G28"/>
  </mergeCells>
  <pageMargins left="0.25" right="0.25" top="0.59027777777777801" bottom="0.59027777777777801" header="0.51180555555555496" footer="0.51180555555555496"/>
  <pageSetup paperSize="75" firstPageNumber="0" orientation="landscape" horizontalDpi="300" verticalDpi="300"/>
  <drawing r:id="rId1"/>
  <extLst>
    <ext xmlns:x14="http://schemas.microsoft.com/office/spreadsheetml/2009/9/main" uri="{CCE6A557-97BC-4b89-ADB6-D9C93CAAB3DF}">
      <x14:dataValidations xmlns:xm="http://schemas.microsoft.com/office/excel/2006/main" count="4">
        <x14:dataValidation type="list" allowBlank="1">
          <x14:formula1>
            <xm:f>Listas!$F$9:$F$17</xm:f>
          </x14:formula1>
          <x14:formula2>
            <xm:f>0</xm:f>
          </x14:formula2>
          <xm:sqref>C11</xm:sqref>
        </x14:dataValidation>
        <x14:dataValidation type="list" allowBlank="1">
          <x14:formula1>
            <xm:f>Listas!$B$2:$B$4</xm:f>
          </x14:formula1>
          <x14:formula2>
            <xm:f>0</xm:f>
          </x14:formula2>
          <xm:sqref>H11</xm:sqref>
        </x14:dataValidation>
        <x14:dataValidation type="list" allowBlank="1">
          <x14:formula1>
            <xm:f>Listas!$D$9:$D$15</xm:f>
          </x14:formula1>
          <x14:formula2>
            <xm:f>0</xm:f>
          </x14:formula2>
          <xm:sqref>C9</xm:sqref>
        </x14:dataValidation>
        <x14:dataValidation type="list" allowBlank="1">
          <x14:formula1>
            <xm:f>Listas!$E$9:$E$25</xm:f>
          </x14:formula1>
          <x14:formula2>
            <xm:f>0</xm:f>
          </x14:formula2>
          <xm:sqref>C8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90" zoomScaleNormal="90" workbookViewId="0"/>
  </sheetViews>
  <sheetFormatPr baseColWidth="10" defaultColWidth="9.140625" defaultRowHeight="15"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ol min="8" max="26" width="10.7109375" customWidth="1"/>
    <col min="27" max="1025" width="14.42578125" customWidth="1"/>
  </cols>
  <sheetData>
    <row r="1" spans="1:26" ht="34.5" customHeight="1" x14ac:dyDescent="0.3">
      <c r="A1" s="124" t="s">
        <v>174</v>
      </c>
      <c r="B1" s="125" t="s">
        <v>175</v>
      </c>
      <c r="C1" s="126" t="s">
        <v>176</v>
      </c>
      <c r="D1" s="127" t="s">
        <v>177</v>
      </c>
      <c r="E1" s="128" t="s">
        <v>178</v>
      </c>
      <c r="F1" s="129"/>
      <c r="G1" s="130"/>
      <c r="H1" s="1"/>
      <c r="I1" s="1"/>
      <c r="J1" s="1"/>
      <c r="K1" s="1"/>
      <c r="L1" s="1"/>
      <c r="M1" s="1"/>
      <c r="N1" s="1"/>
      <c r="O1" s="1"/>
      <c r="P1" s="1"/>
      <c r="Q1" s="1"/>
      <c r="R1" s="1"/>
      <c r="S1" s="1"/>
      <c r="T1" s="1"/>
      <c r="U1" s="1"/>
      <c r="V1" s="1"/>
      <c r="W1" s="1"/>
      <c r="X1" s="1"/>
      <c r="Y1" s="1"/>
      <c r="Z1" s="1"/>
    </row>
    <row r="2" spans="1:26" ht="16.5" customHeight="1" x14ac:dyDescent="0.3">
      <c r="A2" s="131" t="s">
        <v>179</v>
      </c>
      <c r="B2" s="132" t="s">
        <v>180</v>
      </c>
      <c r="C2" s="133" t="s">
        <v>181</v>
      </c>
      <c r="D2" s="134" t="s">
        <v>182</v>
      </c>
      <c r="E2" s="135" t="s">
        <v>183</v>
      </c>
      <c r="F2" s="136"/>
      <c r="G2" s="130"/>
      <c r="H2" s="1"/>
      <c r="I2" s="1"/>
      <c r="J2" s="1"/>
      <c r="K2" s="1"/>
      <c r="L2" s="1"/>
      <c r="M2" s="1"/>
      <c r="N2" s="1"/>
      <c r="O2" s="1"/>
      <c r="P2" s="1"/>
      <c r="Q2" s="1"/>
      <c r="R2" s="1"/>
      <c r="S2" s="1"/>
      <c r="T2" s="1"/>
      <c r="U2" s="1"/>
      <c r="V2" s="1"/>
      <c r="W2" s="1"/>
      <c r="X2" s="1"/>
      <c r="Y2" s="1"/>
      <c r="Z2" s="1"/>
    </row>
    <row r="3" spans="1:26" ht="16.5" customHeight="1" x14ac:dyDescent="0.3">
      <c r="A3" s="137" t="s">
        <v>184</v>
      </c>
      <c r="B3" s="138" t="s">
        <v>17</v>
      </c>
      <c r="C3" s="133" t="s">
        <v>185</v>
      </c>
      <c r="D3" s="134" t="s">
        <v>186</v>
      </c>
      <c r="E3" s="135" t="s">
        <v>187</v>
      </c>
      <c r="F3" s="139"/>
      <c r="G3" s="1"/>
      <c r="H3" s="1"/>
      <c r="I3" s="1"/>
      <c r="J3" s="1"/>
      <c r="K3" s="1"/>
      <c r="L3" s="1"/>
      <c r="M3" s="1"/>
      <c r="N3" s="1"/>
      <c r="O3" s="1"/>
      <c r="P3" s="1"/>
      <c r="Q3" s="1"/>
      <c r="R3" s="1"/>
      <c r="S3" s="1"/>
      <c r="T3" s="1"/>
      <c r="U3" s="1"/>
      <c r="V3" s="1"/>
      <c r="W3" s="1"/>
      <c r="X3" s="1"/>
      <c r="Y3" s="1"/>
      <c r="Z3" s="1"/>
    </row>
    <row r="4" spans="1:26" ht="16.5" customHeight="1" x14ac:dyDescent="0.3">
      <c r="A4" s="131" t="s">
        <v>188</v>
      </c>
      <c r="B4" s="138" t="s">
        <v>189</v>
      </c>
      <c r="C4" s="140" t="s">
        <v>190</v>
      </c>
      <c r="D4" s="141" t="s">
        <v>191</v>
      </c>
      <c r="E4" s="135" t="s">
        <v>192</v>
      </c>
      <c r="F4" s="136"/>
      <c r="G4" s="130"/>
      <c r="H4" s="1"/>
      <c r="I4" s="1"/>
      <c r="J4" s="1"/>
      <c r="K4" s="1"/>
      <c r="L4" s="1"/>
      <c r="M4" s="1"/>
      <c r="N4" s="1"/>
      <c r="O4" s="1"/>
      <c r="P4" s="1"/>
      <c r="Q4" s="1"/>
      <c r="R4" s="1"/>
      <c r="S4" s="1"/>
      <c r="T4" s="1"/>
      <c r="U4" s="1"/>
      <c r="V4" s="1"/>
      <c r="W4" s="1"/>
      <c r="X4" s="1"/>
      <c r="Y4" s="1"/>
      <c r="Z4" s="1"/>
    </row>
    <row r="5" spans="1:26" ht="16.5" customHeight="1" x14ac:dyDescent="0.3">
      <c r="A5" s="142" t="s">
        <v>193</v>
      </c>
      <c r="B5" s="143"/>
      <c r="C5" s="140" t="s">
        <v>194</v>
      </c>
      <c r="D5" s="134" t="s">
        <v>195</v>
      </c>
      <c r="E5" s="136"/>
      <c r="F5" s="136"/>
      <c r="G5" s="130"/>
      <c r="H5" s="1"/>
      <c r="I5" s="1"/>
      <c r="J5" s="1"/>
      <c r="K5" s="1"/>
      <c r="L5" s="1"/>
      <c r="M5" s="1"/>
      <c r="N5" s="1"/>
      <c r="O5" s="1"/>
      <c r="P5" s="1"/>
      <c r="Q5" s="1"/>
      <c r="R5" s="1"/>
      <c r="S5" s="1"/>
      <c r="T5" s="1"/>
      <c r="U5" s="1"/>
      <c r="V5" s="1"/>
      <c r="W5" s="1"/>
      <c r="X5" s="1"/>
      <c r="Y5" s="1"/>
      <c r="Z5" s="1"/>
    </row>
    <row r="6" spans="1:26" ht="16.5" customHeight="1" x14ac:dyDescent="0.3">
      <c r="A6" s="144" t="s">
        <v>196</v>
      </c>
      <c r="B6" s="1"/>
      <c r="C6" s="145"/>
      <c r="D6" s="134" t="s">
        <v>197</v>
      </c>
      <c r="E6" s="146"/>
      <c r="F6" s="136"/>
      <c r="G6" s="130"/>
      <c r="H6" s="1"/>
      <c r="I6" s="1"/>
      <c r="J6" s="1"/>
      <c r="K6" s="1"/>
      <c r="L6" s="1"/>
      <c r="M6" s="1"/>
      <c r="N6" s="1"/>
      <c r="O6" s="1"/>
      <c r="P6" s="1"/>
      <c r="Q6" s="1"/>
      <c r="R6" s="1"/>
      <c r="S6" s="1"/>
      <c r="T6" s="1"/>
      <c r="U6" s="1"/>
      <c r="V6" s="1"/>
      <c r="W6" s="1"/>
      <c r="X6" s="1"/>
      <c r="Y6" s="1"/>
      <c r="Z6" s="1"/>
    </row>
    <row r="7" spans="1:26" ht="16.5" customHeight="1" x14ac:dyDescent="0.3">
      <c r="A7" s="147" t="s">
        <v>198</v>
      </c>
      <c r="B7" s="1"/>
      <c r="C7" s="148"/>
      <c r="D7" s="149"/>
      <c r="E7" s="139"/>
      <c r="F7" s="136"/>
      <c r="G7" s="130"/>
      <c r="H7" s="1"/>
      <c r="I7" s="1"/>
      <c r="J7" s="1"/>
      <c r="K7" s="1"/>
      <c r="L7" s="1"/>
      <c r="M7" s="1"/>
      <c r="N7" s="1"/>
      <c r="O7" s="1"/>
      <c r="P7" s="1"/>
      <c r="Q7" s="1"/>
      <c r="R7" s="1"/>
      <c r="S7" s="1"/>
      <c r="T7" s="1"/>
      <c r="U7" s="1"/>
      <c r="V7" s="1"/>
      <c r="W7" s="1"/>
      <c r="X7" s="1"/>
      <c r="Y7" s="1"/>
      <c r="Z7" s="1"/>
    </row>
    <row r="8" spans="1:26" ht="16.5" customHeight="1" x14ac:dyDescent="0.3">
      <c r="A8" s="147" t="s">
        <v>199</v>
      </c>
      <c r="B8" s="150" t="s">
        <v>200</v>
      </c>
      <c r="C8" s="151" t="s">
        <v>201</v>
      </c>
      <c r="D8" s="152" t="s">
        <v>202</v>
      </c>
      <c r="E8" s="153" t="s">
        <v>203</v>
      </c>
      <c r="F8" s="153" t="s">
        <v>204</v>
      </c>
      <c r="G8" s="1"/>
      <c r="H8" s="1"/>
      <c r="I8" s="1"/>
      <c r="J8" s="1"/>
      <c r="K8" s="1"/>
      <c r="L8" s="1"/>
      <c r="M8" s="1"/>
      <c r="N8" s="1"/>
      <c r="O8" s="1"/>
      <c r="P8" s="1"/>
      <c r="Q8" s="1"/>
      <c r="R8" s="1"/>
      <c r="S8" s="1"/>
      <c r="T8" s="1"/>
      <c r="U8" s="1"/>
      <c r="V8" s="1"/>
      <c r="W8" s="1"/>
      <c r="X8" s="1"/>
      <c r="Y8" s="1"/>
      <c r="Z8" s="1"/>
    </row>
    <row r="9" spans="1:26" ht="16.5" customHeight="1" x14ac:dyDescent="0.3">
      <c r="A9" s="1"/>
      <c r="B9" s="1" t="s">
        <v>205</v>
      </c>
      <c r="C9" s="1" t="s">
        <v>206</v>
      </c>
      <c r="D9" s="154" t="s">
        <v>207</v>
      </c>
      <c r="E9" s="102" t="s">
        <v>208</v>
      </c>
      <c r="F9" s="1" t="s">
        <v>209</v>
      </c>
      <c r="G9" s="1"/>
      <c r="H9" s="1"/>
      <c r="I9" s="1"/>
      <c r="J9" s="1"/>
      <c r="K9" s="1"/>
      <c r="L9" s="1"/>
      <c r="M9" s="1"/>
      <c r="N9" s="1"/>
      <c r="O9" s="1"/>
      <c r="P9" s="1"/>
      <c r="Q9" s="1"/>
      <c r="R9" s="1"/>
      <c r="S9" s="1"/>
      <c r="T9" s="1"/>
      <c r="U9" s="1"/>
      <c r="V9" s="1"/>
      <c r="W9" s="1"/>
      <c r="X9" s="1"/>
      <c r="Y9" s="1"/>
      <c r="Z9" s="1"/>
    </row>
    <row r="10" spans="1:26" ht="16.5" customHeight="1" x14ac:dyDescent="0.3">
      <c r="A10" s="1"/>
      <c r="B10" s="1" t="s">
        <v>210</v>
      </c>
      <c r="C10" s="1" t="s">
        <v>211</v>
      </c>
      <c r="D10" s="155" t="s">
        <v>212</v>
      </c>
      <c r="E10" s="102" t="s">
        <v>213</v>
      </c>
      <c r="F10" s="1" t="s">
        <v>214</v>
      </c>
      <c r="G10" s="1"/>
      <c r="H10" s="1"/>
      <c r="I10" s="1"/>
      <c r="J10" s="1"/>
      <c r="K10" s="1"/>
      <c r="L10" s="1"/>
      <c r="M10" s="1"/>
      <c r="N10" s="1"/>
      <c r="O10" s="1"/>
      <c r="P10" s="1"/>
      <c r="Q10" s="1"/>
      <c r="R10" s="1"/>
      <c r="S10" s="1"/>
      <c r="T10" s="1"/>
      <c r="U10" s="1"/>
      <c r="V10" s="1"/>
      <c r="W10" s="1"/>
      <c r="X10" s="1"/>
      <c r="Y10" s="1"/>
      <c r="Z10" s="1"/>
    </row>
    <row r="11" spans="1:26" ht="16.5" customHeight="1" x14ac:dyDescent="0.3">
      <c r="A11" s="1"/>
      <c r="B11" s="1" t="s">
        <v>215</v>
      </c>
      <c r="C11" s="1" t="s">
        <v>216</v>
      </c>
      <c r="D11" s="154" t="s">
        <v>217</v>
      </c>
      <c r="E11" s="102" t="s">
        <v>218</v>
      </c>
      <c r="F11" s="1" t="s">
        <v>219</v>
      </c>
      <c r="G11" s="1"/>
      <c r="H11" s="1"/>
      <c r="I11" s="1"/>
      <c r="J11" s="1"/>
      <c r="K11" s="1"/>
      <c r="L11" s="1"/>
      <c r="M11" s="1"/>
      <c r="N11" s="1"/>
      <c r="O11" s="1"/>
      <c r="P11" s="1"/>
      <c r="Q11" s="1"/>
      <c r="R11" s="1"/>
      <c r="S11" s="1"/>
      <c r="T11" s="1"/>
      <c r="U11" s="1"/>
      <c r="V11" s="1"/>
      <c r="W11" s="1"/>
      <c r="X11" s="1"/>
      <c r="Y11" s="1"/>
      <c r="Z11" s="1"/>
    </row>
    <row r="12" spans="1:26" ht="16.5" customHeight="1" x14ac:dyDescent="0.3">
      <c r="A12" s="1"/>
      <c r="B12" s="1" t="s">
        <v>220</v>
      </c>
      <c r="C12" s="1" t="s">
        <v>221</v>
      </c>
      <c r="D12" s="154" t="s">
        <v>222</v>
      </c>
      <c r="E12" s="102" t="s">
        <v>223</v>
      </c>
      <c r="F12" s="1" t="s">
        <v>224</v>
      </c>
      <c r="G12" s="1"/>
      <c r="H12" s="1"/>
      <c r="I12" s="1"/>
      <c r="J12" s="1"/>
      <c r="K12" s="1"/>
      <c r="L12" s="1"/>
      <c r="M12" s="1"/>
      <c r="N12" s="1"/>
      <c r="O12" s="1"/>
      <c r="P12" s="1"/>
      <c r="Q12" s="1"/>
      <c r="R12" s="1"/>
      <c r="S12" s="1"/>
      <c r="T12" s="1"/>
      <c r="U12" s="1"/>
      <c r="V12" s="1"/>
      <c r="W12" s="1"/>
      <c r="X12" s="1"/>
      <c r="Y12" s="1"/>
      <c r="Z12" s="1"/>
    </row>
    <row r="13" spans="1:26" ht="16.5" customHeight="1" x14ac:dyDescent="0.3">
      <c r="A13" s="1"/>
      <c r="B13" s="1" t="s">
        <v>225</v>
      </c>
      <c r="C13" s="1" t="s">
        <v>226</v>
      </c>
      <c r="D13" s="154" t="s">
        <v>227</v>
      </c>
      <c r="E13" s="102" t="s">
        <v>228</v>
      </c>
      <c r="F13" s="1" t="s">
        <v>229</v>
      </c>
      <c r="G13" s="1"/>
      <c r="H13" s="1"/>
      <c r="I13" s="1"/>
      <c r="J13" s="1"/>
      <c r="K13" s="1"/>
      <c r="L13" s="1"/>
      <c r="M13" s="1"/>
      <c r="N13" s="1"/>
      <c r="O13" s="1"/>
      <c r="P13" s="1"/>
      <c r="Q13" s="1"/>
      <c r="R13" s="1"/>
      <c r="S13" s="1"/>
      <c r="T13" s="1"/>
      <c r="U13" s="1"/>
      <c r="V13" s="1"/>
      <c r="W13" s="1"/>
      <c r="X13" s="1"/>
      <c r="Y13" s="1"/>
      <c r="Z13" s="1"/>
    </row>
    <row r="14" spans="1:26" ht="16.5" customHeight="1" x14ac:dyDescent="0.3">
      <c r="A14" s="1"/>
      <c r="B14" s="1" t="s">
        <v>230</v>
      </c>
      <c r="C14" s="1" t="s">
        <v>231</v>
      </c>
      <c r="D14" s="154" t="s">
        <v>232</v>
      </c>
      <c r="E14" s="102" t="s">
        <v>233</v>
      </c>
      <c r="F14" s="1" t="s">
        <v>15</v>
      </c>
      <c r="G14" s="1"/>
      <c r="H14" s="1"/>
      <c r="I14" s="1"/>
      <c r="J14" s="1"/>
      <c r="K14" s="1"/>
      <c r="L14" s="1"/>
      <c r="M14" s="1"/>
      <c r="N14" s="1"/>
      <c r="O14" s="1"/>
      <c r="P14" s="1"/>
      <c r="Q14" s="1"/>
      <c r="R14" s="1"/>
      <c r="S14" s="1"/>
      <c r="T14" s="1"/>
      <c r="U14" s="1"/>
      <c r="V14" s="1"/>
      <c r="W14" s="1"/>
      <c r="X14" s="1"/>
      <c r="Y14" s="1"/>
      <c r="Z14" s="1"/>
    </row>
    <row r="15" spans="1:26" ht="16.5" customHeight="1" x14ac:dyDescent="0.3">
      <c r="A15" s="1"/>
      <c r="B15" s="1" t="s">
        <v>234</v>
      </c>
      <c r="C15" s="1" t="s">
        <v>235</v>
      </c>
      <c r="D15" s="154" t="s">
        <v>236</v>
      </c>
      <c r="E15" s="102" t="s">
        <v>237</v>
      </c>
      <c r="F15" s="1" t="s">
        <v>238</v>
      </c>
      <c r="G15" s="1"/>
      <c r="H15" s="1"/>
      <c r="I15" s="1"/>
      <c r="J15" s="1"/>
      <c r="K15" s="1"/>
      <c r="L15" s="1"/>
      <c r="M15" s="1"/>
      <c r="N15" s="1"/>
      <c r="O15" s="1"/>
      <c r="P15" s="1"/>
      <c r="Q15" s="1"/>
      <c r="R15" s="1"/>
      <c r="S15" s="1"/>
      <c r="T15" s="1"/>
      <c r="U15" s="1"/>
      <c r="V15" s="1"/>
      <c r="W15" s="1"/>
      <c r="X15" s="1"/>
      <c r="Y15" s="1"/>
      <c r="Z15" s="1"/>
    </row>
    <row r="16" spans="1:26" ht="16.5" customHeight="1" x14ac:dyDescent="0.3">
      <c r="A16" s="1"/>
      <c r="B16" s="1"/>
      <c r="C16" s="1" t="s">
        <v>239</v>
      </c>
      <c r="D16" s="156"/>
      <c r="E16" s="102" t="s">
        <v>240</v>
      </c>
      <c r="F16" s="1" t="s">
        <v>241</v>
      </c>
      <c r="G16" s="1"/>
      <c r="H16" s="1"/>
      <c r="I16" s="1"/>
      <c r="J16" s="1"/>
      <c r="K16" s="1"/>
      <c r="L16" s="1"/>
      <c r="M16" s="1"/>
      <c r="N16" s="1"/>
      <c r="O16" s="1"/>
      <c r="P16" s="1"/>
      <c r="Q16" s="1"/>
      <c r="R16" s="1"/>
      <c r="S16" s="1"/>
      <c r="T16" s="1"/>
      <c r="U16" s="1"/>
      <c r="V16" s="1"/>
      <c r="W16" s="1"/>
      <c r="X16" s="1"/>
      <c r="Y16" s="1"/>
      <c r="Z16" s="1"/>
    </row>
    <row r="17" spans="1:26" ht="16.5" customHeight="1" x14ac:dyDescent="0.3">
      <c r="A17" s="1"/>
      <c r="B17" s="1"/>
      <c r="C17" s="1" t="s">
        <v>242</v>
      </c>
      <c r="D17" s="1"/>
      <c r="E17" s="102" t="s">
        <v>243</v>
      </c>
      <c r="F17" s="1" t="s">
        <v>244</v>
      </c>
      <c r="G17" s="1"/>
      <c r="H17" s="1"/>
      <c r="I17" s="1"/>
      <c r="J17" s="1"/>
      <c r="K17" s="1"/>
      <c r="L17" s="1"/>
      <c r="M17" s="1"/>
      <c r="N17" s="1"/>
      <c r="O17" s="1"/>
      <c r="P17" s="1"/>
      <c r="Q17" s="1"/>
      <c r="R17" s="1"/>
      <c r="S17" s="1"/>
      <c r="T17" s="1"/>
      <c r="U17" s="1"/>
      <c r="V17" s="1"/>
      <c r="W17" s="1"/>
      <c r="X17" s="1"/>
      <c r="Y17" s="1"/>
      <c r="Z17" s="1"/>
    </row>
    <row r="18" spans="1:26" ht="16.5" customHeight="1" x14ac:dyDescent="0.3">
      <c r="A18" s="157" t="s">
        <v>245</v>
      </c>
      <c r="B18" s="1"/>
      <c r="C18" s="1" t="s">
        <v>246</v>
      </c>
      <c r="D18" s="1"/>
      <c r="E18" s="102" t="s">
        <v>247</v>
      </c>
      <c r="F18" s="1"/>
      <c r="G18" s="1"/>
      <c r="H18" s="1"/>
      <c r="I18" s="1"/>
      <c r="J18" s="1"/>
      <c r="K18" s="1"/>
      <c r="L18" s="1"/>
      <c r="M18" s="1"/>
      <c r="N18" s="1"/>
      <c r="O18" s="1"/>
      <c r="P18" s="1"/>
      <c r="Q18" s="1"/>
      <c r="R18" s="1"/>
      <c r="S18" s="1"/>
      <c r="T18" s="1"/>
      <c r="U18" s="1"/>
      <c r="V18" s="1"/>
      <c r="W18" s="1"/>
      <c r="X18" s="1"/>
      <c r="Y18" s="1"/>
      <c r="Z18" s="1"/>
    </row>
    <row r="19" spans="1:26" ht="16.5" customHeight="1" x14ac:dyDescent="0.3">
      <c r="A19" s="158" t="s">
        <v>248</v>
      </c>
      <c r="B19" s="1"/>
      <c r="C19" s="1" t="s">
        <v>249</v>
      </c>
      <c r="D19" s="1"/>
      <c r="E19" s="102" t="s">
        <v>250</v>
      </c>
      <c r="F19" s="1"/>
      <c r="G19" s="1"/>
      <c r="H19" s="1"/>
      <c r="I19" s="1"/>
      <c r="J19" s="1"/>
      <c r="K19" s="1"/>
      <c r="L19" s="1"/>
      <c r="M19" s="1"/>
      <c r="N19" s="1"/>
      <c r="O19" s="1"/>
      <c r="P19" s="1"/>
      <c r="Q19" s="1"/>
      <c r="R19" s="1"/>
      <c r="S19" s="1"/>
      <c r="T19" s="1"/>
      <c r="U19" s="1"/>
      <c r="V19" s="1"/>
      <c r="W19" s="1"/>
      <c r="X19" s="1"/>
      <c r="Y19" s="1"/>
      <c r="Z19" s="1"/>
    </row>
    <row r="20" spans="1:26" ht="16.5" customHeight="1" x14ac:dyDescent="0.3">
      <c r="A20" s="158" t="s">
        <v>251</v>
      </c>
      <c r="B20" s="1"/>
      <c r="C20" s="1" t="s">
        <v>252</v>
      </c>
      <c r="D20" s="1"/>
      <c r="E20" s="102" t="s">
        <v>253</v>
      </c>
      <c r="F20" s="1"/>
      <c r="G20" s="1"/>
      <c r="H20" s="1"/>
      <c r="I20" s="1"/>
      <c r="J20" s="1"/>
      <c r="K20" s="1"/>
      <c r="L20" s="1"/>
      <c r="M20" s="1"/>
      <c r="N20" s="1"/>
      <c r="O20" s="1"/>
      <c r="P20" s="1"/>
      <c r="Q20" s="1"/>
      <c r="R20" s="1"/>
      <c r="S20" s="1"/>
      <c r="T20" s="1"/>
      <c r="U20" s="1"/>
      <c r="V20" s="1"/>
      <c r="W20" s="1"/>
      <c r="X20" s="1"/>
      <c r="Y20" s="1"/>
      <c r="Z20" s="1"/>
    </row>
    <row r="21" spans="1:26" ht="16.5" customHeight="1" x14ac:dyDescent="0.3">
      <c r="A21" s="1"/>
      <c r="B21" s="1"/>
      <c r="C21" s="1" t="s">
        <v>254</v>
      </c>
      <c r="D21" s="1"/>
      <c r="E21" s="102" t="s">
        <v>255</v>
      </c>
      <c r="F21" s="1"/>
      <c r="G21" s="1"/>
      <c r="H21" s="1"/>
      <c r="I21" s="1"/>
      <c r="J21" s="1"/>
      <c r="K21" s="1"/>
      <c r="L21" s="1"/>
      <c r="M21" s="1"/>
      <c r="N21" s="1"/>
      <c r="O21" s="1"/>
      <c r="P21" s="1"/>
      <c r="Q21" s="1"/>
      <c r="R21" s="1"/>
      <c r="S21" s="1"/>
      <c r="T21" s="1"/>
      <c r="U21" s="1"/>
      <c r="V21" s="1"/>
      <c r="W21" s="1"/>
      <c r="X21" s="1"/>
      <c r="Y21" s="1"/>
      <c r="Z21" s="1"/>
    </row>
    <row r="22" spans="1:26" ht="16.5" customHeight="1" x14ac:dyDescent="0.3">
      <c r="A22" s="1"/>
      <c r="B22" s="1"/>
      <c r="C22" s="1" t="s">
        <v>256</v>
      </c>
      <c r="D22" s="158"/>
      <c r="E22" s="102" t="s">
        <v>257</v>
      </c>
      <c r="F22" s="1"/>
      <c r="G22" s="1"/>
      <c r="H22" s="1"/>
      <c r="I22" s="1"/>
      <c r="J22" s="1"/>
      <c r="K22" s="1"/>
      <c r="L22" s="1"/>
      <c r="M22" s="1"/>
      <c r="N22" s="1"/>
      <c r="O22" s="1"/>
      <c r="P22" s="1"/>
      <c r="Q22" s="1"/>
      <c r="R22" s="1"/>
      <c r="S22" s="1"/>
      <c r="T22" s="1"/>
      <c r="U22" s="1"/>
      <c r="V22" s="1"/>
      <c r="W22" s="1"/>
      <c r="X22" s="1"/>
      <c r="Y22" s="1"/>
      <c r="Z22" s="1"/>
    </row>
    <row r="23" spans="1:26" ht="16.5" customHeight="1" x14ac:dyDescent="0.3">
      <c r="A23" s="1"/>
      <c r="B23" s="1"/>
      <c r="C23" s="1" t="s">
        <v>258</v>
      </c>
      <c r="D23" s="158"/>
      <c r="E23" s="102" t="s">
        <v>259</v>
      </c>
      <c r="F23" s="1"/>
      <c r="G23" s="1"/>
      <c r="H23" s="1"/>
      <c r="I23" s="1"/>
      <c r="J23" s="1"/>
      <c r="K23" s="1"/>
      <c r="L23" s="1"/>
      <c r="M23" s="1"/>
      <c r="N23" s="1"/>
      <c r="O23" s="1"/>
      <c r="P23" s="1"/>
      <c r="Q23" s="1"/>
      <c r="R23" s="1"/>
      <c r="S23" s="1"/>
      <c r="T23" s="1"/>
      <c r="U23" s="1"/>
      <c r="V23" s="1"/>
      <c r="W23" s="1"/>
      <c r="X23" s="1"/>
      <c r="Y23" s="1"/>
      <c r="Z23" s="1"/>
    </row>
    <row r="24" spans="1:26" ht="16.5" customHeight="1" x14ac:dyDescent="0.3">
      <c r="A24" s="1"/>
      <c r="B24" s="1"/>
      <c r="C24" s="1" t="s">
        <v>260</v>
      </c>
      <c r="D24" s="158"/>
      <c r="E24" s="102" t="s">
        <v>261</v>
      </c>
      <c r="F24" s="1"/>
      <c r="G24" s="1"/>
      <c r="H24" s="1"/>
      <c r="I24" s="1"/>
      <c r="J24" s="1"/>
      <c r="K24" s="1"/>
      <c r="L24" s="1"/>
      <c r="M24" s="1"/>
      <c r="N24" s="1"/>
      <c r="O24" s="1"/>
      <c r="P24" s="1"/>
      <c r="Q24" s="1"/>
      <c r="R24" s="1"/>
      <c r="S24" s="1"/>
      <c r="T24" s="1"/>
      <c r="U24" s="1"/>
      <c r="V24" s="1"/>
      <c r="W24" s="1"/>
      <c r="X24" s="1"/>
      <c r="Y24" s="1"/>
      <c r="Z24" s="1"/>
    </row>
    <row r="25" spans="1:26" ht="16.5" customHeight="1" x14ac:dyDescent="0.3">
      <c r="A25" s="1"/>
      <c r="B25" s="1"/>
      <c r="C25" s="1"/>
      <c r="D25" s="158"/>
      <c r="E25" s="102" t="s">
        <v>262</v>
      </c>
      <c r="F25" s="1"/>
      <c r="G25" s="1"/>
      <c r="H25" s="1"/>
      <c r="I25" s="1"/>
      <c r="J25" s="1"/>
      <c r="K25" s="1"/>
      <c r="L25" s="1"/>
      <c r="M25" s="1"/>
      <c r="N25" s="1"/>
      <c r="O25" s="1"/>
      <c r="P25" s="1"/>
      <c r="Q25" s="1"/>
      <c r="R25" s="1"/>
      <c r="S25" s="1"/>
      <c r="T25" s="1"/>
      <c r="U25" s="1"/>
      <c r="V25" s="1"/>
      <c r="W25" s="1"/>
      <c r="X25" s="1"/>
      <c r="Y25" s="1"/>
      <c r="Z25" s="1"/>
    </row>
    <row r="26" spans="1:26" ht="16.5" customHeight="1" x14ac:dyDescent="0.3">
      <c r="A26" s="1"/>
      <c r="B26" s="1" t="s">
        <v>263</v>
      </c>
      <c r="C26" s="1">
        <v>2018</v>
      </c>
      <c r="D26" s="1"/>
      <c r="E26" s="1"/>
      <c r="F26" s="1"/>
      <c r="G26" s="1"/>
      <c r="H26" s="1"/>
      <c r="I26" s="1"/>
      <c r="J26" s="1"/>
      <c r="K26" s="1"/>
      <c r="L26" s="1"/>
      <c r="M26" s="1"/>
      <c r="N26" s="1"/>
      <c r="O26" s="1"/>
      <c r="P26" s="1"/>
      <c r="Q26" s="1"/>
      <c r="R26" s="1"/>
      <c r="S26" s="1"/>
      <c r="T26" s="1"/>
      <c r="U26" s="1"/>
      <c r="V26" s="1"/>
      <c r="W26" s="1"/>
      <c r="X26" s="1"/>
      <c r="Y26" s="1"/>
      <c r="Z26" s="1"/>
    </row>
    <row r="27" spans="1:26" ht="16.5" customHeight="1" x14ac:dyDescent="0.3">
      <c r="A27" s="1"/>
      <c r="B27" s="1"/>
      <c r="C27" s="1">
        <v>2019</v>
      </c>
      <c r="D27" s="1"/>
      <c r="E27" s="1"/>
      <c r="F27" s="1"/>
      <c r="G27" s="1"/>
      <c r="H27" s="1"/>
      <c r="I27" s="1"/>
      <c r="J27" s="1"/>
      <c r="K27" s="1"/>
      <c r="L27" s="1"/>
      <c r="M27" s="1"/>
      <c r="N27" s="1"/>
      <c r="O27" s="1"/>
      <c r="P27" s="1"/>
      <c r="Q27" s="1"/>
      <c r="R27" s="1"/>
      <c r="S27" s="1"/>
      <c r="T27" s="1"/>
      <c r="U27" s="1"/>
      <c r="V27" s="1"/>
      <c r="W27" s="1"/>
      <c r="X27" s="1"/>
      <c r="Y27" s="1"/>
      <c r="Z27" s="1"/>
    </row>
    <row r="28" spans="1:26" ht="16.5" customHeight="1" x14ac:dyDescent="0.3">
      <c r="A28" s="1"/>
      <c r="B28" s="1"/>
      <c r="C28" s="1">
        <v>2020</v>
      </c>
      <c r="D28" s="1"/>
      <c r="E28" s="1"/>
      <c r="F28" s="1"/>
      <c r="G28" s="1"/>
      <c r="H28" s="1"/>
      <c r="I28" s="1"/>
      <c r="J28" s="1"/>
      <c r="K28" s="1"/>
      <c r="L28" s="1"/>
      <c r="M28" s="1"/>
      <c r="N28" s="1"/>
      <c r="O28" s="1"/>
      <c r="P28" s="1"/>
      <c r="Q28" s="1"/>
      <c r="R28" s="1"/>
      <c r="S28" s="1"/>
      <c r="T28" s="1"/>
      <c r="U28" s="1"/>
      <c r="V28" s="1"/>
      <c r="W28" s="1"/>
      <c r="X28" s="1"/>
      <c r="Y28" s="1"/>
      <c r="Z28" s="1"/>
    </row>
    <row r="29" spans="1:26" ht="16.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6.5" customHeight="1" x14ac:dyDescent="0.3">
      <c r="A30" s="1"/>
      <c r="B30" s="1" t="s">
        <v>264</v>
      </c>
      <c r="C30" s="1" t="s">
        <v>265</v>
      </c>
      <c r="D30" s="1"/>
      <c r="E30" s="1"/>
      <c r="F30" s="1"/>
      <c r="G30" s="1"/>
      <c r="H30" s="1"/>
      <c r="I30" s="1"/>
      <c r="J30" s="1"/>
      <c r="K30" s="1"/>
      <c r="L30" s="1"/>
      <c r="M30" s="1"/>
      <c r="N30" s="1"/>
      <c r="O30" s="1"/>
      <c r="P30" s="1"/>
      <c r="Q30" s="1"/>
      <c r="R30" s="1"/>
      <c r="S30" s="1"/>
      <c r="T30" s="1"/>
      <c r="U30" s="1"/>
      <c r="V30" s="1"/>
      <c r="W30" s="1"/>
      <c r="X30" s="1"/>
      <c r="Y30" s="1"/>
      <c r="Z30" s="1"/>
    </row>
    <row r="31" spans="1:26" ht="16.5" customHeight="1" x14ac:dyDescent="0.3">
      <c r="A31" s="1"/>
      <c r="B31" s="1"/>
      <c r="C31" s="1" t="s">
        <v>266</v>
      </c>
      <c r="D31" s="1"/>
      <c r="E31" s="1"/>
      <c r="F31" s="1"/>
      <c r="G31" s="1"/>
      <c r="H31" s="1"/>
      <c r="I31" s="1"/>
      <c r="J31" s="1"/>
      <c r="K31" s="1"/>
      <c r="L31" s="1"/>
      <c r="M31" s="1"/>
      <c r="N31" s="1"/>
      <c r="O31" s="1"/>
      <c r="P31" s="1"/>
      <c r="Q31" s="1"/>
      <c r="R31" s="1"/>
      <c r="S31" s="1"/>
      <c r="T31" s="1"/>
      <c r="U31" s="1"/>
      <c r="V31" s="1"/>
      <c r="W31" s="1"/>
      <c r="X31" s="1"/>
      <c r="Y31" s="1"/>
      <c r="Z31" s="1"/>
    </row>
    <row r="32" spans="1:26" ht="16.5" customHeight="1" x14ac:dyDescent="0.3">
      <c r="A32" s="1"/>
      <c r="B32" s="1"/>
      <c r="C32" s="1" t="s">
        <v>267</v>
      </c>
      <c r="D32" s="1"/>
      <c r="E32" s="1"/>
      <c r="F32" s="1"/>
      <c r="G32" s="1"/>
      <c r="H32" s="1"/>
      <c r="I32" s="1"/>
      <c r="J32" s="1"/>
      <c r="K32" s="1"/>
      <c r="L32" s="1"/>
      <c r="M32" s="1"/>
      <c r="N32" s="1"/>
      <c r="O32" s="1"/>
      <c r="P32" s="1"/>
      <c r="Q32" s="1"/>
      <c r="R32" s="1"/>
      <c r="S32" s="1"/>
      <c r="T32" s="1"/>
      <c r="U32" s="1"/>
      <c r="V32" s="1"/>
      <c r="W32" s="1"/>
      <c r="X32" s="1"/>
      <c r="Y32" s="1"/>
      <c r="Z32" s="1"/>
    </row>
    <row r="33" spans="1:26" ht="16.5" customHeight="1" x14ac:dyDescent="0.3">
      <c r="A33" s="1"/>
      <c r="B33" s="1"/>
      <c r="C33" s="1" t="s">
        <v>268</v>
      </c>
      <c r="D33" s="1"/>
      <c r="E33" s="1"/>
      <c r="F33" s="1"/>
      <c r="G33" s="1"/>
      <c r="H33" s="1"/>
      <c r="I33" s="1"/>
      <c r="J33" s="1"/>
      <c r="K33" s="1"/>
      <c r="L33" s="1"/>
      <c r="M33" s="1"/>
      <c r="N33" s="1"/>
      <c r="O33" s="1"/>
      <c r="P33" s="1"/>
      <c r="Q33" s="1"/>
      <c r="R33" s="1"/>
      <c r="S33" s="1"/>
      <c r="T33" s="1"/>
      <c r="U33" s="1"/>
      <c r="V33" s="1"/>
      <c r="W33" s="1"/>
      <c r="X33" s="1"/>
      <c r="Y33" s="1"/>
      <c r="Z33" s="1"/>
    </row>
    <row r="34" spans="1:26" ht="16.5" customHeight="1" x14ac:dyDescent="0.3">
      <c r="A34" s="1"/>
      <c r="B34" s="1"/>
      <c r="C34" s="1" t="s">
        <v>269</v>
      </c>
      <c r="D34" s="1"/>
      <c r="E34" s="1"/>
      <c r="F34" s="1"/>
      <c r="G34" s="1"/>
      <c r="H34" s="1"/>
      <c r="I34" s="1"/>
      <c r="J34" s="1"/>
      <c r="K34" s="1"/>
      <c r="L34" s="1"/>
      <c r="M34" s="1"/>
      <c r="N34" s="1"/>
      <c r="O34" s="1"/>
      <c r="P34" s="1"/>
      <c r="Q34" s="1"/>
      <c r="R34" s="1"/>
      <c r="S34" s="1"/>
      <c r="T34" s="1"/>
      <c r="U34" s="1"/>
      <c r="V34" s="1"/>
      <c r="W34" s="1"/>
      <c r="X34" s="1"/>
      <c r="Y34" s="1"/>
      <c r="Z34" s="1"/>
    </row>
    <row r="35" spans="1:26" ht="16.5" customHeight="1" x14ac:dyDescent="0.3">
      <c r="A35" s="1"/>
      <c r="B35" s="1"/>
      <c r="C35" s="1" t="s">
        <v>270</v>
      </c>
      <c r="D35" s="1"/>
      <c r="E35" s="1"/>
      <c r="F35" s="1"/>
      <c r="G35" s="1"/>
      <c r="H35" s="1"/>
      <c r="I35" s="1"/>
      <c r="J35" s="1"/>
      <c r="K35" s="1"/>
      <c r="L35" s="1"/>
      <c r="M35" s="1"/>
      <c r="N35" s="1"/>
      <c r="O35" s="1"/>
      <c r="P35" s="1"/>
      <c r="Q35" s="1"/>
      <c r="R35" s="1"/>
      <c r="S35" s="1"/>
      <c r="T35" s="1"/>
      <c r="U35" s="1"/>
      <c r="V35" s="1"/>
      <c r="W35" s="1"/>
      <c r="X35" s="1"/>
      <c r="Y35" s="1"/>
      <c r="Z35" s="1"/>
    </row>
    <row r="36" spans="1:26" ht="16.5" customHeight="1" x14ac:dyDescent="0.3">
      <c r="A36" s="1"/>
      <c r="B36" s="1"/>
      <c r="C36" s="1" t="s">
        <v>271</v>
      </c>
      <c r="D36" s="1"/>
      <c r="E36" s="1"/>
      <c r="F36" s="1"/>
      <c r="G36" s="1"/>
      <c r="H36" s="1"/>
      <c r="I36" s="1"/>
      <c r="J36" s="1"/>
      <c r="K36" s="1"/>
      <c r="L36" s="1"/>
      <c r="M36" s="1"/>
      <c r="N36" s="1"/>
      <c r="O36" s="1"/>
      <c r="P36" s="1"/>
      <c r="Q36" s="1"/>
      <c r="R36" s="1"/>
      <c r="S36" s="1"/>
      <c r="T36" s="1"/>
      <c r="U36" s="1"/>
      <c r="V36" s="1"/>
      <c r="W36" s="1"/>
      <c r="X36" s="1"/>
      <c r="Y36" s="1"/>
      <c r="Z36" s="1"/>
    </row>
    <row r="37" spans="1:26" ht="16.5" customHeight="1" x14ac:dyDescent="0.3">
      <c r="A37" s="1"/>
      <c r="B37" s="1"/>
      <c r="C37" s="1" t="s">
        <v>272</v>
      </c>
      <c r="D37" s="1"/>
      <c r="E37" s="1"/>
      <c r="F37" s="1"/>
      <c r="G37" s="1"/>
      <c r="H37" s="1"/>
      <c r="I37" s="1"/>
      <c r="J37" s="1"/>
      <c r="K37" s="1"/>
      <c r="L37" s="1"/>
      <c r="M37" s="1"/>
      <c r="N37" s="1"/>
      <c r="O37" s="1"/>
      <c r="P37" s="1"/>
      <c r="Q37" s="1"/>
      <c r="R37" s="1"/>
      <c r="S37" s="1"/>
      <c r="T37" s="1"/>
      <c r="U37" s="1"/>
      <c r="V37" s="1"/>
      <c r="W37" s="1"/>
      <c r="X37" s="1"/>
      <c r="Y37" s="1"/>
      <c r="Z37" s="1"/>
    </row>
    <row r="38" spans="1:26" ht="16.5" customHeight="1" x14ac:dyDescent="0.3">
      <c r="A38" s="1"/>
      <c r="B38" s="1"/>
      <c r="C38" s="1" t="s">
        <v>273</v>
      </c>
      <c r="D38" s="1"/>
      <c r="E38" s="1"/>
      <c r="F38" s="1"/>
      <c r="G38" s="1"/>
      <c r="H38" s="1"/>
      <c r="I38" s="1"/>
      <c r="J38" s="1"/>
      <c r="K38" s="1"/>
      <c r="L38" s="1"/>
      <c r="M38" s="1"/>
      <c r="N38" s="1"/>
      <c r="O38" s="1"/>
      <c r="P38" s="1"/>
      <c r="Q38" s="1"/>
      <c r="R38" s="1"/>
      <c r="S38" s="1"/>
      <c r="T38" s="1"/>
      <c r="U38" s="1"/>
      <c r="V38" s="1"/>
      <c r="W38" s="1"/>
      <c r="X38" s="1"/>
      <c r="Y38" s="1"/>
      <c r="Z38" s="1"/>
    </row>
    <row r="39" spans="1:26" ht="16.5" customHeight="1" x14ac:dyDescent="0.3">
      <c r="A39" s="1"/>
      <c r="B39" s="1"/>
      <c r="C39" s="1" t="s">
        <v>274</v>
      </c>
      <c r="D39" s="1"/>
      <c r="E39" s="1"/>
      <c r="F39" s="1"/>
      <c r="G39" s="1"/>
      <c r="H39" s="1"/>
      <c r="I39" s="1"/>
      <c r="J39" s="1"/>
      <c r="K39" s="1"/>
      <c r="L39" s="1"/>
      <c r="M39" s="1"/>
      <c r="N39" s="1"/>
      <c r="O39" s="1"/>
      <c r="P39" s="1"/>
      <c r="Q39" s="1"/>
      <c r="R39" s="1"/>
      <c r="S39" s="1"/>
      <c r="T39" s="1"/>
      <c r="U39" s="1"/>
      <c r="V39" s="1"/>
      <c r="W39" s="1"/>
      <c r="X39" s="1"/>
      <c r="Y39" s="1"/>
      <c r="Z39" s="1"/>
    </row>
    <row r="40" spans="1:26" ht="16.5" customHeight="1" x14ac:dyDescent="0.3">
      <c r="A40" s="1"/>
      <c r="B40" s="1"/>
      <c r="C40" s="1" t="s">
        <v>275</v>
      </c>
      <c r="D40" s="1"/>
      <c r="E40" s="1"/>
      <c r="F40" s="1"/>
      <c r="G40" s="1"/>
      <c r="H40" s="1"/>
      <c r="I40" s="1"/>
      <c r="J40" s="1"/>
      <c r="K40" s="1"/>
      <c r="L40" s="1"/>
      <c r="M40" s="1"/>
      <c r="N40" s="1"/>
      <c r="O40" s="1"/>
      <c r="P40" s="1"/>
      <c r="Q40" s="1"/>
      <c r="R40" s="1"/>
      <c r="S40" s="1"/>
      <c r="T40" s="1"/>
      <c r="U40" s="1"/>
      <c r="V40" s="1"/>
      <c r="W40" s="1"/>
      <c r="X40" s="1"/>
      <c r="Y40" s="1"/>
      <c r="Z40" s="1"/>
    </row>
    <row r="41" spans="1:26" ht="16.5" customHeight="1" x14ac:dyDescent="0.3">
      <c r="A41" s="1"/>
      <c r="B41" s="1"/>
      <c r="C41" s="1" t="s">
        <v>276</v>
      </c>
      <c r="D41" s="1"/>
      <c r="E41" s="1"/>
      <c r="F41" s="1"/>
      <c r="G41" s="1"/>
      <c r="H41" s="1"/>
      <c r="I41" s="1"/>
      <c r="J41" s="1"/>
      <c r="K41" s="1"/>
      <c r="L41" s="1"/>
      <c r="M41" s="1"/>
      <c r="N41" s="1"/>
      <c r="O41" s="1"/>
      <c r="P41" s="1"/>
      <c r="Q41" s="1"/>
      <c r="R41" s="1"/>
      <c r="S41" s="1"/>
      <c r="T41" s="1"/>
      <c r="U41" s="1"/>
      <c r="V41" s="1"/>
      <c r="W41" s="1"/>
      <c r="X41" s="1"/>
      <c r="Y41" s="1"/>
      <c r="Z41" s="1"/>
    </row>
    <row r="42" spans="1:26" ht="16.5" customHeight="1" x14ac:dyDescent="0.3">
      <c r="A42" s="1"/>
      <c r="B42" s="1"/>
      <c r="C42" s="1" t="s">
        <v>277</v>
      </c>
      <c r="D42" s="1"/>
      <c r="E42" s="1"/>
      <c r="F42" s="1"/>
      <c r="G42" s="1"/>
      <c r="H42" s="1"/>
      <c r="I42" s="1"/>
      <c r="J42" s="1"/>
      <c r="K42" s="1"/>
      <c r="L42" s="1"/>
      <c r="M42" s="1"/>
      <c r="N42" s="1"/>
      <c r="O42" s="1"/>
      <c r="P42" s="1"/>
      <c r="Q42" s="1"/>
      <c r="R42" s="1"/>
      <c r="S42" s="1"/>
      <c r="T42" s="1"/>
      <c r="U42" s="1"/>
      <c r="V42" s="1"/>
      <c r="W42" s="1"/>
      <c r="X42" s="1"/>
      <c r="Y42" s="1"/>
      <c r="Z42" s="1"/>
    </row>
    <row r="43" spans="1:26" ht="16.5" customHeight="1" x14ac:dyDescent="0.3">
      <c r="A43" s="1"/>
      <c r="B43" s="1"/>
      <c r="C43" s="1" t="s">
        <v>278</v>
      </c>
      <c r="D43" s="1"/>
      <c r="E43" s="1"/>
      <c r="F43" s="1"/>
      <c r="G43" s="1"/>
      <c r="H43" s="1"/>
      <c r="I43" s="1"/>
      <c r="J43" s="1"/>
      <c r="K43" s="1"/>
      <c r="L43" s="1"/>
      <c r="M43" s="1"/>
      <c r="N43" s="1"/>
      <c r="O43" s="1"/>
      <c r="P43" s="1"/>
      <c r="Q43" s="1"/>
      <c r="R43" s="1"/>
      <c r="S43" s="1"/>
      <c r="T43" s="1"/>
      <c r="U43" s="1"/>
      <c r="V43" s="1"/>
      <c r="W43" s="1"/>
      <c r="X43" s="1"/>
      <c r="Y43" s="1"/>
      <c r="Z43" s="1"/>
    </row>
    <row r="44" spans="1:26" ht="16.5" customHeight="1" x14ac:dyDescent="0.3">
      <c r="A44" s="1"/>
      <c r="B44" s="1"/>
      <c r="C44" s="1" t="s">
        <v>279</v>
      </c>
      <c r="D44" s="1"/>
      <c r="E44" s="1"/>
      <c r="F44" s="1"/>
      <c r="G44" s="1"/>
      <c r="H44" s="1"/>
      <c r="I44" s="1"/>
      <c r="J44" s="1"/>
      <c r="K44" s="1"/>
      <c r="L44" s="1"/>
      <c r="M44" s="1"/>
      <c r="N44" s="1"/>
      <c r="O44" s="1"/>
      <c r="P44" s="1"/>
      <c r="Q44" s="1"/>
      <c r="R44" s="1"/>
      <c r="S44" s="1"/>
      <c r="T44" s="1"/>
      <c r="U44" s="1"/>
      <c r="V44" s="1"/>
      <c r="W44" s="1"/>
      <c r="X44" s="1"/>
      <c r="Y44" s="1"/>
      <c r="Z44" s="1"/>
    </row>
    <row r="45" spans="1:26" ht="16.5" customHeight="1" x14ac:dyDescent="0.3">
      <c r="A45" s="1"/>
      <c r="B45" s="1"/>
      <c r="C45" s="1" t="s">
        <v>280</v>
      </c>
      <c r="D45" s="1"/>
      <c r="E45" s="1"/>
      <c r="F45" s="1"/>
      <c r="G45" s="1"/>
      <c r="H45" s="1"/>
      <c r="I45" s="1"/>
      <c r="J45" s="1"/>
      <c r="K45" s="1"/>
      <c r="L45" s="1"/>
      <c r="M45" s="1"/>
      <c r="N45" s="1"/>
      <c r="O45" s="1"/>
      <c r="P45" s="1"/>
      <c r="Q45" s="1"/>
      <c r="R45" s="1"/>
      <c r="S45" s="1"/>
      <c r="T45" s="1"/>
      <c r="U45" s="1"/>
      <c r="V45" s="1"/>
      <c r="W45" s="1"/>
      <c r="X45" s="1"/>
      <c r="Y45" s="1"/>
      <c r="Z45" s="1"/>
    </row>
    <row r="46" spans="1:26" ht="16.5" customHeight="1" x14ac:dyDescent="0.3">
      <c r="A46" s="1"/>
      <c r="B46" s="1"/>
      <c r="C46" s="1" t="s">
        <v>281</v>
      </c>
      <c r="D46" s="1"/>
      <c r="E46" s="1"/>
      <c r="F46" s="1"/>
      <c r="G46" s="1"/>
      <c r="H46" s="1"/>
      <c r="I46" s="1"/>
      <c r="J46" s="1"/>
      <c r="K46" s="1"/>
      <c r="L46" s="1"/>
      <c r="M46" s="1"/>
      <c r="N46" s="1"/>
      <c r="O46" s="1"/>
      <c r="P46" s="1"/>
      <c r="Q46" s="1"/>
      <c r="R46" s="1"/>
      <c r="S46" s="1"/>
      <c r="T46" s="1"/>
      <c r="U46" s="1"/>
      <c r="V46" s="1"/>
      <c r="W46" s="1"/>
      <c r="X46" s="1"/>
      <c r="Y46" s="1"/>
      <c r="Z46" s="1"/>
    </row>
    <row r="47" spans="1:26" ht="16.5" customHeight="1" x14ac:dyDescent="0.3">
      <c r="A47" s="1"/>
      <c r="B47" s="1"/>
      <c r="C47" s="1" t="s">
        <v>282</v>
      </c>
      <c r="D47" s="1"/>
      <c r="E47" s="1"/>
      <c r="F47" s="1"/>
      <c r="G47" s="1"/>
      <c r="H47" s="1"/>
      <c r="I47" s="1"/>
      <c r="J47" s="1"/>
      <c r="K47" s="1"/>
      <c r="L47" s="1"/>
      <c r="M47" s="1"/>
      <c r="N47" s="1"/>
      <c r="O47" s="1"/>
      <c r="P47" s="1"/>
      <c r="Q47" s="1"/>
      <c r="R47" s="1"/>
      <c r="S47" s="1"/>
      <c r="T47" s="1"/>
      <c r="U47" s="1"/>
      <c r="V47" s="1"/>
      <c r="W47" s="1"/>
      <c r="X47" s="1"/>
      <c r="Y47" s="1"/>
      <c r="Z47" s="1"/>
    </row>
    <row r="48" spans="1:26" ht="16.5" customHeight="1" x14ac:dyDescent="0.3">
      <c r="A48" s="1"/>
      <c r="B48" s="1"/>
      <c r="C48" s="1" t="s">
        <v>283</v>
      </c>
      <c r="D48" s="1"/>
      <c r="E48" s="1"/>
      <c r="F48" s="1"/>
      <c r="G48" s="1"/>
      <c r="H48" s="1"/>
      <c r="I48" s="1"/>
      <c r="J48" s="1"/>
      <c r="K48" s="1"/>
      <c r="L48" s="1"/>
      <c r="M48" s="1"/>
      <c r="N48" s="1"/>
      <c r="O48" s="1"/>
      <c r="P48" s="1"/>
      <c r="Q48" s="1"/>
      <c r="R48" s="1"/>
      <c r="S48" s="1"/>
      <c r="T48" s="1"/>
      <c r="U48" s="1"/>
      <c r="V48" s="1"/>
      <c r="W48" s="1"/>
      <c r="X48" s="1"/>
      <c r="Y48" s="1"/>
      <c r="Z48" s="1"/>
    </row>
    <row r="49" spans="1:26" ht="16.5" customHeight="1" x14ac:dyDescent="0.3">
      <c r="A49" s="1"/>
      <c r="B49" s="1"/>
      <c r="C49" s="1" t="s">
        <v>284</v>
      </c>
      <c r="D49" s="1"/>
      <c r="E49" s="1"/>
      <c r="F49" s="1"/>
      <c r="G49" s="1"/>
      <c r="H49" s="1"/>
      <c r="I49" s="1"/>
      <c r="J49" s="1"/>
      <c r="K49" s="1"/>
      <c r="L49" s="1"/>
      <c r="M49" s="1"/>
      <c r="N49" s="1"/>
      <c r="O49" s="1"/>
      <c r="P49" s="1"/>
      <c r="Q49" s="1"/>
      <c r="R49" s="1"/>
      <c r="S49" s="1"/>
      <c r="T49" s="1"/>
      <c r="U49" s="1"/>
      <c r="V49" s="1"/>
      <c r="W49" s="1"/>
      <c r="X49" s="1"/>
      <c r="Y49" s="1"/>
      <c r="Z49" s="1"/>
    </row>
    <row r="50" spans="1:26" ht="16.5" customHeight="1" x14ac:dyDescent="0.3">
      <c r="A50" s="1"/>
      <c r="B50" s="1"/>
      <c r="C50" s="1" t="s">
        <v>285</v>
      </c>
      <c r="D50" s="1"/>
      <c r="E50" s="1"/>
      <c r="F50" s="1"/>
      <c r="G50" s="1"/>
      <c r="H50" s="1"/>
      <c r="I50" s="1"/>
      <c r="J50" s="1"/>
      <c r="K50" s="1"/>
      <c r="L50" s="1"/>
      <c r="M50" s="1"/>
      <c r="N50" s="1"/>
      <c r="O50" s="1"/>
      <c r="P50" s="1"/>
      <c r="Q50" s="1"/>
      <c r="R50" s="1"/>
      <c r="S50" s="1"/>
      <c r="T50" s="1"/>
      <c r="U50" s="1"/>
      <c r="V50" s="1"/>
      <c r="W50" s="1"/>
      <c r="X50" s="1"/>
      <c r="Y50" s="1"/>
      <c r="Z50" s="1"/>
    </row>
    <row r="51" spans="1:26" ht="16.5" customHeight="1" x14ac:dyDescent="0.3">
      <c r="A51" s="1"/>
      <c r="B51" s="1"/>
      <c r="C51" s="1" t="s">
        <v>286</v>
      </c>
      <c r="D51" s="1"/>
      <c r="E51" s="1"/>
      <c r="F51" s="1"/>
      <c r="G51" s="1"/>
      <c r="H51" s="1"/>
      <c r="I51" s="1"/>
      <c r="J51" s="1"/>
      <c r="K51" s="1"/>
      <c r="L51" s="1"/>
      <c r="M51" s="1"/>
      <c r="N51" s="1"/>
      <c r="O51" s="1"/>
      <c r="P51" s="1"/>
      <c r="Q51" s="1"/>
      <c r="R51" s="1"/>
      <c r="S51" s="1"/>
      <c r="T51" s="1"/>
      <c r="U51" s="1"/>
      <c r="V51" s="1"/>
      <c r="W51" s="1"/>
      <c r="X51" s="1"/>
      <c r="Y51" s="1"/>
      <c r="Z51" s="1"/>
    </row>
    <row r="52" spans="1:26" ht="16.5" customHeight="1" x14ac:dyDescent="0.3">
      <c r="A52" s="1"/>
      <c r="B52" s="1"/>
      <c r="C52" s="1" t="s">
        <v>287</v>
      </c>
      <c r="D52" s="1"/>
      <c r="E52" s="1"/>
      <c r="F52" s="1"/>
      <c r="G52" s="1"/>
      <c r="H52" s="1"/>
      <c r="I52" s="1"/>
      <c r="J52" s="1"/>
      <c r="K52" s="1"/>
      <c r="L52" s="1"/>
      <c r="M52" s="1"/>
      <c r="N52" s="1"/>
      <c r="O52" s="1"/>
      <c r="P52" s="1"/>
      <c r="Q52" s="1"/>
      <c r="R52" s="1"/>
      <c r="S52" s="1"/>
      <c r="T52" s="1"/>
      <c r="U52" s="1"/>
      <c r="V52" s="1"/>
      <c r="W52" s="1"/>
      <c r="X52" s="1"/>
      <c r="Y52" s="1"/>
      <c r="Z52" s="1"/>
    </row>
    <row r="53" spans="1:26" ht="16.5" customHeight="1" x14ac:dyDescent="0.3">
      <c r="A53" s="1"/>
      <c r="B53" s="1"/>
      <c r="C53" s="1" t="s">
        <v>288</v>
      </c>
      <c r="D53" s="1"/>
      <c r="E53" s="1"/>
      <c r="F53" s="1"/>
      <c r="G53" s="1"/>
      <c r="H53" s="1"/>
      <c r="I53" s="1"/>
      <c r="J53" s="1"/>
      <c r="K53" s="1"/>
      <c r="L53" s="1"/>
      <c r="M53" s="1"/>
      <c r="N53" s="1"/>
      <c r="O53" s="1"/>
      <c r="P53" s="1"/>
      <c r="Q53" s="1"/>
      <c r="R53" s="1"/>
      <c r="S53" s="1"/>
      <c r="T53" s="1"/>
      <c r="U53" s="1"/>
      <c r="V53" s="1"/>
      <c r="W53" s="1"/>
      <c r="X53" s="1"/>
      <c r="Y53" s="1"/>
      <c r="Z53" s="1"/>
    </row>
    <row r="54" spans="1:26" ht="16.5" customHeight="1" x14ac:dyDescent="0.3">
      <c r="A54" s="1"/>
      <c r="B54" s="1"/>
      <c r="C54" s="1" t="s">
        <v>289</v>
      </c>
      <c r="D54" s="1"/>
      <c r="E54" s="1"/>
      <c r="F54" s="1"/>
      <c r="G54" s="1"/>
      <c r="H54" s="1"/>
      <c r="I54" s="1"/>
      <c r="J54" s="1"/>
      <c r="K54" s="1"/>
      <c r="L54" s="1"/>
      <c r="M54" s="1"/>
      <c r="N54" s="1"/>
      <c r="O54" s="1"/>
      <c r="P54" s="1"/>
      <c r="Q54" s="1"/>
      <c r="R54" s="1"/>
      <c r="S54" s="1"/>
      <c r="T54" s="1"/>
      <c r="U54" s="1"/>
      <c r="V54" s="1"/>
      <c r="W54" s="1"/>
      <c r="X54" s="1"/>
      <c r="Y54" s="1"/>
      <c r="Z54" s="1"/>
    </row>
    <row r="55" spans="1:26" ht="16.5" customHeight="1" x14ac:dyDescent="0.3">
      <c r="A55" s="1"/>
      <c r="B55" s="1"/>
      <c r="C55" s="1" t="s">
        <v>290</v>
      </c>
      <c r="D55" s="1"/>
      <c r="E55" s="1"/>
      <c r="F55" s="1"/>
      <c r="G55" s="1"/>
      <c r="H55" s="1"/>
      <c r="I55" s="1"/>
      <c r="J55" s="1"/>
      <c r="K55" s="1"/>
      <c r="L55" s="1"/>
      <c r="M55" s="1"/>
      <c r="N55" s="1"/>
      <c r="O55" s="1"/>
      <c r="P55" s="1"/>
      <c r="Q55" s="1"/>
      <c r="R55" s="1"/>
      <c r="S55" s="1"/>
      <c r="T55" s="1"/>
      <c r="U55" s="1"/>
      <c r="V55" s="1"/>
      <c r="W55" s="1"/>
      <c r="X55" s="1"/>
      <c r="Y55" s="1"/>
      <c r="Z55" s="1"/>
    </row>
    <row r="56" spans="1:26" ht="16.5" customHeight="1" x14ac:dyDescent="0.3">
      <c r="A56" s="1"/>
      <c r="B56" s="1"/>
      <c r="C56" s="1" t="s">
        <v>291</v>
      </c>
      <c r="D56" s="1"/>
      <c r="E56" s="1"/>
      <c r="F56" s="1"/>
      <c r="G56" s="1"/>
      <c r="H56" s="1"/>
      <c r="I56" s="1"/>
      <c r="J56" s="1"/>
      <c r="K56" s="1"/>
      <c r="L56" s="1"/>
      <c r="M56" s="1"/>
      <c r="N56" s="1"/>
      <c r="O56" s="1"/>
      <c r="P56" s="1"/>
      <c r="Q56" s="1"/>
      <c r="R56" s="1"/>
      <c r="S56" s="1"/>
      <c r="T56" s="1"/>
      <c r="U56" s="1"/>
      <c r="V56" s="1"/>
      <c r="W56" s="1"/>
      <c r="X56" s="1"/>
      <c r="Y56" s="1"/>
      <c r="Z56" s="1"/>
    </row>
    <row r="57" spans="1:26" ht="16.5" customHeight="1" x14ac:dyDescent="0.3">
      <c r="A57" s="1"/>
      <c r="B57" s="1"/>
      <c r="C57" s="1" t="s">
        <v>292</v>
      </c>
      <c r="D57" s="1"/>
      <c r="E57" s="1"/>
      <c r="F57" s="1"/>
      <c r="G57" s="1"/>
      <c r="H57" s="1"/>
      <c r="I57" s="1"/>
      <c r="J57" s="1"/>
      <c r="K57" s="1"/>
      <c r="L57" s="1"/>
      <c r="M57" s="1"/>
      <c r="N57" s="1"/>
      <c r="O57" s="1"/>
      <c r="P57" s="1"/>
      <c r="Q57" s="1"/>
      <c r="R57" s="1"/>
      <c r="S57" s="1"/>
      <c r="T57" s="1"/>
      <c r="U57" s="1"/>
      <c r="V57" s="1"/>
      <c r="W57" s="1"/>
      <c r="X57" s="1"/>
      <c r="Y57" s="1"/>
      <c r="Z57" s="1"/>
    </row>
    <row r="58" spans="1:26" ht="16.5" customHeight="1" x14ac:dyDescent="0.3">
      <c r="A58" s="1"/>
      <c r="B58" s="1"/>
      <c r="C58" s="1" t="s">
        <v>293</v>
      </c>
      <c r="D58" s="1"/>
      <c r="E58" s="1"/>
      <c r="F58" s="1"/>
      <c r="G58" s="1"/>
      <c r="H58" s="1"/>
      <c r="I58" s="1"/>
      <c r="J58" s="1"/>
      <c r="K58" s="1"/>
      <c r="L58" s="1"/>
      <c r="M58" s="1"/>
      <c r="N58" s="1"/>
      <c r="O58" s="1"/>
      <c r="P58" s="1"/>
      <c r="Q58" s="1"/>
      <c r="R58" s="1"/>
      <c r="S58" s="1"/>
      <c r="T58" s="1"/>
      <c r="U58" s="1"/>
      <c r="V58" s="1"/>
      <c r="W58" s="1"/>
      <c r="X58" s="1"/>
      <c r="Y58" s="1"/>
      <c r="Z58" s="1"/>
    </row>
    <row r="59" spans="1:26" ht="16.5" customHeight="1" x14ac:dyDescent="0.25"/>
    <row r="60" spans="1:26" ht="16.5" customHeight="1" x14ac:dyDescent="0.25"/>
    <row r="61" spans="1:26" ht="16.5" customHeight="1" x14ac:dyDescent="0.25"/>
    <row r="62" spans="1:26" ht="16.5" customHeight="1" x14ac:dyDescent="0.25"/>
    <row r="63" spans="1:26" ht="16.5" customHeight="1" x14ac:dyDescent="0.25"/>
    <row r="64" spans="1:26"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row r="996" ht="16.5" customHeight="1" x14ac:dyDescent="0.25"/>
    <row r="997" ht="16.5" customHeight="1" x14ac:dyDescent="0.25"/>
    <row r="998" ht="16.5" customHeight="1" x14ac:dyDescent="0.25"/>
    <row r="999" ht="16.5" customHeight="1" x14ac:dyDescent="0.25"/>
    <row r="1000" ht="16.5" customHeight="1" x14ac:dyDescent="0.25"/>
  </sheetData>
  <pageMargins left="0.7" right="0.7" top="0.75" bottom="0.75" header="0.51180555555555496" footer="0.51180555555555496"/>
  <pageSetup firstPageNumber="0" orientation="landscape"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AD1DC"/>
  </sheetPr>
  <dimension ref="A1:AMK23"/>
  <sheetViews>
    <sheetView showGridLines="0" zoomScale="90" zoomScaleNormal="90" workbookViewId="0">
      <selection activeCell="D22" sqref="D22"/>
    </sheetView>
  </sheetViews>
  <sheetFormatPr baseColWidth="10" defaultColWidth="9.140625" defaultRowHeight="15" x14ac:dyDescent="0.25"/>
  <cols>
    <col min="1" max="1" width="20.85546875" style="40" customWidth="1"/>
    <col min="2" max="2" width="38" style="40" customWidth="1"/>
    <col min="3" max="5" width="13.85546875" style="40" customWidth="1"/>
    <col min="6" max="6" width="13.7109375" style="40" customWidth="1"/>
    <col min="7" max="7" width="16.7109375" style="40" customWidth="1"/>
    <col min="8" max="8" width="13" style="40" customWidth="1"/>
    <col min="9" max="9" width="13.140625" style="40" customWidth="1"/>
    <col min="10" max="10" width="13.42578125" style="40" customWidth="1"/>
    <col min="11" max="11" width="14.28515625" style="40" customWidth="1"/>
    <col min="12" max="12" width="12.85546875" style="40" customWidth="1"/>
    <col min="13" max="13" width="14.85546875" style="40" customWidth="1"/>
    <col min="14" max="14" width="15.42578125" style="40" customWidth="1"/>
    <col min="15" max="15" width="14.28515625" style="40" customWidth="1"/>
    <col min="16" max="1025" width="14.42578125" style="40" customWidth="1"/>
  </cols>
  <sheetData>
    <row r="1" spans="1:15" ht="17.100000000000001" customHeight="1" x14ac:dyDescent="0.25">
      <c r="A1" s="222"/>
      <c r="B1" s="222"/>
      <c r="C1" s="222"/>
      <c r="D1" s="209" t="s">
        <v>0</v>
      </c>
      <c r="E1" s="209"/>
      <c r="F1" s="209"/>
      <c r="G1" s="209"/>
      <c r="H1" s="209"/>
      <c r="I1" s="209"/>
      <c r="J1" s="209"/>
      <c r="K1" s="209"/>
      <c r="L1" s="210" t="s">
        <v>76</v>
      </c>
      <c r="M1" s="210"/>
      <c r="N1" s="210"/>
      <c r="O1" s="210"/>
    </row>
    <row r="2" spans="1:15" ht="17.100000000000001" customHeight="1" x14ac:dyDescent="0.25">
      <c r="A2" s="222"/>
      <c r="B2" s="222"/>
      <c r="C2" s="222"/>
      <c r="D2" s="209"/>
      <c r="E2" s="209"/>
      <c r="F2" s="209"/>
      <c r="G2" s="209"/>
      <c r="H2" s="209"/>
      <c r="I2" s="209"/>
      <c r="J2" s="209"/>
      <c r="K2" s="209"/>
      <c r="L2" s="210" t="s">
        <v>77</v>
      </c>
      <c r="M2" s="210"/>
      <c r="N2" s="210"/>
      <c r="O2" s="210"/>
    </row>
    <row r="3" spans="1:15" s="42" customFormat="1" ht="17.100000000000001" customHeight="1" x14ac:dyDescent="0.25">
      <c r="A3" s="222"/>
      <c r="B3" s="222"/>
      <c r="C3" s="222"/>
      <c r="D3" s="223" t="s">
        <v>3</v>
      </c>
      <c r="E3" s="223"/>
      <c r="F3" s="223"/>
      <c r="G3" s="223"/>
      <c r="H3" s="223"/>
      <c r="I3" s="223"/>
      <c r="J3" s="223"/>
      <c r="K3" s="223"/>
      <c r="L3" s="210" t="s">
        <v>78</v>
      </c>
      <c r="M3" s="210"/>
      <c r="N3" s="210"/>
      <c r="O3" s="210"/>
    </row>
    <row r="4" spans="1:15" ht="17.100000000000001" customHeight="1" x14ac:dyDescent="0.25">
      <c r="A4" s="222"/>
      <c r="B4" s="222"/>
      <c r="C4" s="222"/>
      <c r="D4" s="223"/>
      <c r="E4" s="223"/>
      <c r="F4" s="223"/>
      <c r="G4" s="223"/>
      <c r="H4" s="223"/>
      <c r="I4" s="223"/>
      <c r="J4" s="223"/>
      <c r="K4" s="223"/>
      <c r="L4" s="210" t="s">
        <v>79</v>
      </c>
      <c r="M4" s="210"/>
      <c r="N4" s="210"/>
      <c r="O4" s="210"/>
    </row>
    <row r="5" spans="1:15" ht="17.100000000000001" customHeight="1" x14ac:dyDescent="0.25">
      <c r="A5" s="221"/>
      <c r="B5" s="221"/>
      <c r="C5" s="221"/>
      <c r="D5" s="221"/>
      <c r="E5" s="221"/>
      <c r="F5" s="221"/>
      <c r="G5" s="221"/>
      <c r="H5" s="221"/>
      <c r="I5" s="221"/>
      <c r="J5" s="221"/>
      <c r="K5" s="221"/>
      <c r="L5" s="221"/>
      <c r="M5" s="221"/>
      <c r="N5" s="221"/>
      <c r="O5" s="221"/>
    </row>
    <row r="6" spans="1:15" ht="17.100000000000001" customHeight="1" x14ac:dyDescent="0.25">
      <c r="A6" s="217" t="s">
        <v>6</v>
      </c>
      <c r="B6" s="217"/>
      <c r="C6" s="217"/>
      <c r="D6" s="217"/>
      <c r="E6" s="220" t="str">
        <f>Identificación!C6</f>
        <v>Desempeño de la gestión integral de los espacios culturales para la circulación de artes escénicas.</v>
      </c>
      <c r="F6" s="220"/>
      <c r="G6" s="220"/>
      <c r="H6" s="220"/>
      <c r="I6" s="220"/>
      <c r="J6" s="220"/>
      <c r="K6" s="220"/>
      <c r="L6" s="220"/>
      <c r="M6" s="220"/>
      <c r="N6" s="220"/>
      <c r="O6" s="220"/>
    </row>
    <row r="7" spans="1:15" ht="17.100000000000001" customHeight="1" x14ac:dyDescent="0.25">
      <c r="A7" s="217" t="s">
        <v>80</v>
      </c>
      <c r="B7" s="217"/>
      <c r="C7" s="217"/>
      <c r="D7" s="217"/>
      <c r="E7" s="220" t="s">
        <v>81</v>
      </c>
      <c r="F7" s="220"/>
      <c r="G7" s="220"/>
      <c r="H7" s="220"/>
      <c r="I7" s="220"/>
      <c r="J7" s="220"/>
      <c r="K7" s="220"/>
      <c r="L7" s="220"/>
      <c r="M7" s="220"/>
      <c r="N7" s="220"/>
      <c r="O7" s="220"/>
    </row>
    <row r="8" spans="1:15" ht="17.100000000000001" customHeight="1" x14ac:dyDescent="0.25">
      <c r="A8" s="217" t="s">
        <v>82</v>
      </c>
      <c r="B8" s="217"/>
      <c r="C8" s="217"/>
      <c r="D8" s="217"/>
      <c r="E8" s="218" t="s">
        <v>83</v>
      </c>
      <c r="F8" s="218"/>
      <c r="G8" s="218"/>
      <c r="H8" s="218"/>
      <c r="I8" s="217" t="s">
        <v>84</v>
      </c>
      <c r="J8" s="217"/>
      <c r="K8" s="217"/>
      <c r="L8" s="219">
        <v>43845</v>
      </c>
      <c r="M8" s="219"/>
      <c r="N8" s="219"/>
      <c r="O8" s="219"/>
    </row>
    <row r="9" spans="1:15" ht="17.100000000000001" customHeight="1" x14ac:dyDescent="0.25">
      <c r="A9" s="217" t="s">
        <v>85</v>
      </c>
      <c r="B9" s="217"/>
      <c r="C9" s="217"/>
      <c r="D9" s="217"/>
      <c r="E9" s="220" t="s">
        <v>86</v>
      </c>
      <c r="F9" s="220"/>
      <c r="G9" s="220"/>
      <c r="H9" s="220"/>
      <c r="I9" s="220"/>
      <c r="J9" s="220"/>
      <c r="K9" s="220"/>
      <c r="L9" s="220"/>
      <c r="M9" s="220"/>
      <c r="N9" s="220"/>
      <c r="O9" s="220"/>
    </row>
    <row r="10" spans="1:15" ht="17.100000000000001" customHeight="1" x14ac:dyDescent="0.25">
      <c r="A10" s="203"/>
      <c r="B10" s="203"/>
      <c r="C10" s="203"/>
      <c r="D10" s="203"/>
      <c r="E10" s="203"/>
      <c r="F10" s="203"/>
      <c r="G10" s="203"/>
      <c r="H10" s="203"/>
      <c r="I10" s="203"/>
      <c r="J10" s="203"/>
      <c r="K10" s="203"/>
      <c r="L10" s="203"/>
      <c r="M10" s="203"/>
      <c r="N10" s="203"/>
      <c r="O10" s="203"/>
    </row>
    <row r="11" spans="1:15" ht="17.100000000000001" customHeight="1" x14ac:dyDescent="0.25">
      <c r="A11" s="214" t="s">
        <v>87</v>
      </c>
      <c r="B11" s="214"/>
      <c r="C11" s="214"/>
      <c r="D11" s="214"/>
      <c r="E11" s="214"/>
      <c r="F11" s="214"/>
      <c r="G11" s="214"/>
      <c r="H11" s="214"/>
      <c r="I11" s="214"/>
      <c r="J11" s="214"/>
      <c r="K11" s="214"/>
      <c r="L11" s="214"/>
      <c r="M11" s="214"/>
      <c r="N11" s="214"/>
      <c r="O11" s="214"/>
    </row>
    <row r="12" spans="1:15" ht="17.100000000000001" customHeight="1" x14ac:dyDescent="0.25">
      <c r="A12" s="44" t="s">
        <v>20</v>
      </c>
      <c r="B12" s="215" t="s">
        <v>21</v>
      </c>
      <c r="C12" s="215"/>
      <c r="D12" s="45" t="s">
        <v>88</v>
      </c>
      <c r="E12" s="45" t="s">
        <v>89</v>
      </c>
      <c r="F12" s="45" t="s">
        <v>90</v>
      </c>
      <c r="G12" s="45" t="s">
        <v>91</v>
      </c>
      <c r="H12" s="45" t="s">
        <v>92</v>
      </c>
      <c r="I12" s="45" t="s">
        <v>93</v>
      </c>
      <c r="J12" s="45" t="s">
        <v>94</v>
      </c>
      <c r="K12" s="45" t="s">
        <v>95</v>
      </c>
      <c r="L12" s="45" t="s">
        <v>96</v>
      </c>
      <c r="M12" s="45" t="s">
        <v>97</v>
      </c>
      <c r="N12" s="45" t="s">
        <v>98</v>
      </c>
      <c r="O12" s="45" t="s">
        <v>99</v>
      </c>
    </row>
    <row r="13" spans="1:15" ht="33.950000000000003" customHeight="1" x14ac:dyDescent="0.25">
      <c r="A13" s="207"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6</v>
      </c>
      <c r="E13" s="47">
        <v>18</v>
      </c>
      <c r="F13" s="47">
        <v>23</v>
      </c>
      <c r="G13" s="47">
        <v>50</v>
      </c>
      <c r="H13" s="47">
        <v>28</v>
      </c>
      <c r="I13" s="47">
        <v>25</v>
      </c>
      <c r="J13" s="47">
        <v>24</v>
      </c>
      <c r="K13" s="47">
        <v>21</v>
      </c>
      <c r="L13" s="47">
        <v>118</v>
      </c>
      <c r="M13" s="47">
        <v>45</v>
      </c>
      <c r="N13" s="47">
        <v>60</v>
      </c>
      <c r="O13" s="47">
        <v>22</v>
      </c>
    </row>
    <row r="14" spans="1:15" ht="33.950000000000003" customHeight="1" x14ac:dyDescent="0.25">
      <c r="A14" s="207"/>
      <c r="B14" s="6" t="str">
        <f>Identificación!E16</f>
        <v>Número de asistencias a las actividades artísticas del mes</v>
      </c>
      <c r="C14" s="46" t="str">
        <f>Identificación!D16</f>
        <v>b</v>
      </c>
      <c r="D14" s="47">
        <v>2150</v>
      </c>
      <c r="E14" s="47">
        <v>6572</v>
      </c>
      <c r="F14" s="47">
        <v>8861</v>
      </c>
      <c r="G14" s="47">
        <v>29025</v>
      </c>
      <c r="H14" s="47">
        <v>9654</v>
      </c>
      <c r="I14" s="47">
        <v>8516</v>
      </c>
      <c r="J14" s="47">
        <v>14870</v>
      </c>
      <c r="K14" s="47">
        <v>7965</v>
      </c>
      <c r="L14" s="47">
        <v>2767</v>
      </c>
      <c r="M14" s="47">
        <v>9838</v>
      </c>
      <c r="N14" s="47">
        <v>8440</v>
      </c>
      <c r="O14" s="47">
        <v>3034</v>
      </c>
    </row>
    <row r="15" spans="1:15" ht="33.950000000000003" customHeight="1" x14ac:dyDescent="0.25">
      <c r="A15" s="207"/>
      <c r="B15" s="6" t="str">
        <f>Identificación!E18</f>
        <v>Aforo total autorizado para las actividades artísticas del mes</v>
      </c>
      <c r="C15" s="46" t="str">
        <f>Identificación!D18</f>
        <v>c</v>
      </c>
      <c r="D15" s="47">
        <v>3024</v>
      </c>
      <c r="E15" s="48">
        <v>10424</v>
      </c>
      <c r="F15" s="47">
        <v>14117</v>
      </c>
      <c r="G15" s="47">
        <v>38623</v>
      </c>
      <c r="H15" s="47">
        <v>13603</v>
      </c>
      <c r="I15" s="48">
        <v>11541</v>
      </c>
      <c r="J15" s="47">
        <v>19774</v>
      </c>
      <c r="K15" s="47">
        <v>12581</v>
      </c>
      <c r="L15" s="47">
        <v>115158</v>
      </c>
      <c r="M15" s="47">
        <v>42137</v>
      </c>
      <c r="N15" s="48">
        <v>0</v>
      </c>
      <c r="O15" s="47">
        <v>75711</v>
      </c>
    </row>
    <row r="16" spans="1:15" ht="33.950000000000003" customHeight="1" x14ac:dyDescent="0.25">
      <c r="A16" s="49" t="str">
        <f>Identificación!B25</f>
        <v>3.1 Sostenibilidad Económica</v>
      </c>
      <c r="B16" s="6" t="str">
        <f>Identificación!E25&amp;" (se incluye toda su programación)"</f>
        <v>Ingresos generados por programación propia del mes (se incluye toda su programación)</v>
      </c>
      <c r="C16" s="46" t="str">
        <f>Identificación!D25</f>
        <v>a</v>
      </c>
      <c r="D16" s="50">
        <v>106148613</v>
      </c>
      <c r="E16" s="50">
        <v>313963908</v>
      </c>
      <c r="F16" s="50">
        <v>329206046</v>
      </c>
      <c r="G16" s="50">
        <v>1036991594</v>
      </c>
      <c r="H16" s="51">
        <v>520066397</v>
      </c>
      <c r="I16" s="51">
        <v>178798516</v>
      </c>
      <c r="J16" s="51">
        <v>621034159</v>
      </c>
      <c r="K16" s="51">
        <v>438196337</v>
      </c>
      <c r="L16" s="50">
        <v>399161479</v>
      </c>
      <c r="M16" s="50">
        <v>514609767</v>
      </c>
      <c r="N16" s="50">
        <v>1233407039</v>
      </c>
      <c r="O16" s="50">
        <v>311240297</v>
      </c>
    </row>
    <row r="17" spans="1:15" ht="17.100000000000001" customHeight="1" x14ac:dyDescent="0.25">
      <c r="A17" s="216"/>
      <c r="B17" s="216"/>
      <c r="C17" s="216"/>
      <c r="D17" s="216"/>
      <c r="E17" s="216"/>
      <c r="F17" s="216"/>
      <c r="G17" s="216"/>
      <c r="H17" s="216"/>
      <c r="I17" s="216"/>
      <c r="J17" s="216"/>
      <c r="K17" s="216"/>
      <c r="L17" s="216"/>
      <c r="M17" s="216"/>
      <c r="N17" s="216"/>
      <c r="O17" s="216"/>
    </row>
    <row r="18" spans="1:15" ht="17.100000000000001" customHeight="1" x14ac:dyDescent="0.25">
      <c r="A18" s="212" t="s">
        <v>100</v>
      </c>
      <c r="B18" s="212"/>
      <c r="C18" s="212"/>
      <c r="D18" s="212"/>
      <c r="E18" s="212"/>
      <c r="F18" s="212"/>
      <c r="G18" s="212"/>
      <c r="H18" s="212"/>
      <c r="I18" s="212"/>
      <c r="J18" s="212"/>
      <c r="K18" s="212"/>
      <c r="L18" s="212"/>
      <c r="M18" s="212"/>
      <c r="N18" s="212"/>
      <c r="O18" s="212"/>
    </row>
    <row r="19" spans="1:15" ht="17.100000000000001" customHeight="1" x14ac:dyDescent="0.25">
      <c r="A19" s="213" t="s">
        <v>101</v>
      </c>
      <c r="B19" s="213"/>
      <c r="C19" s="213"/>
      <c r="D19" s="53" t="s">
        <v>88</v>
      </c>
      <c r="E19" s="53" t="s">
        <v>89</v>
      </c>
      <c r="F19" s="53" t="s">
        <v>90</v>
      </c>
      <c r="G19" s="53" t="s">
        <v>91</v>
      </c>
      <c r="H19" s="53" t="s">
        <v>92</v>
      </c>
      <c r="I19" s="53" t="s">
        <v>93</v>
      </c>
      <c r="J19" s="53" t="s">
        <v>94</v>
      </c>
      <c r="K19" s="53" t="s">
        <v>95</v>
      </c>
      <c r="L19" s="53" t="s">
        <v>102</v>
      </c>
      <c r="M19" s="53" t="s">
        <v>97</v>
      </c>
      <c r="N19" s="53" t="s">
        <v>98</v>
      </c>
      <c r="O19" s="53" t="s">
        <v>99</v>
      </c>
    </row>
    <row r="20" spans="1:15" ht="17.100000000000001" customHeight="1" x14ac:dyDescent="0.25">
      <c r="A20" s="211" t="str">
        <f>Identificación!I15&amp;" (participación en la meta)"</f>
        <v>Avance meta de actividades artísticas (2019) (participación en la meta)</v>
      </c>
      <c r="B20" s="211"/>
      <c r="C20" s="54">
        <v>1100</v>
      </c>
      <c r="D20" s="55">
        <f>SUM($D$13:D13)/$C$20</f>
        <v>5.454545454545455E-3</v>
      </c>
      <c r="E20" s="55">
        <f>SUM($D$13:E13)/$C$20</f>
        <v>2.181818181818182E-2</v>
      </c>
      <c r="F20" s="55">
        <f>SUM($D$13:F13)/$C$20</f>
        <v>4.2727272727272725E-2</v>
      </c>
      <c r="G20" s="55">
        <f>SUM($D$13:G13)/$C$20</f>
        <v>8.8181818181818181E-2</v>
      </c>
      <c r="H20" s="55">
        <f>SUM($D$13:H13)/$C$20</f>
        <v>0.11363636363636363</v>
      </c>
      <c r="I20" s="55">
        <f>SUM($D$13:I13)/$C$20</f>
        <v>0.13636363636363635</v>
      </c>
      <c r="J20" s="55">
        <f>SUM($D$13:J13)/$C$20</f>
        <v>0.15818181818181817</v>
      </c>
      <c r="K20" s="55">
        <f>SUM($D$13:K13)/$C$20</f>
        <v>0.17727272727272728</v>
      </c>
      <c r="L20" s="55">
        <f>SUM($D$13:L13)/$C$20</f>
        <v>0.28454545454545455</v>
      </c>
      <c r="M20" s="55">
        <f>SUM($D$13:M13)/$C$20</f>
        <v>0.32545454545454544</v>
      </c>
      <c r="N20" s="55">
        <f>SUM($D$13:N13)/$C$20</f>
        <v>0.38</v>
      </c>
      <c r="O20" s="55">
        <f>SUM($D$13:O13)/$C$20</f>
        <v>0.4</v>
      </c>
    </row>
    <row r="21" spans="1:15" ht="17.100000000000001" customHeight="1" x14ac:dyDescent="0.25">
      <c r="A21" s="211" t="str">
        <f>Identificación!I16&amp;" (participación en la meta)"</f>
        <v>Avance meta de asistencias (2019) (participación en la meta)</v>
      </c>
      <c r="B21" s="211"/>
      <c r="C21" s="54">
        <v>400000</v>
      </c>
      <c r="D21" s="55">
        <f>SUM($D$14:D14)/$C$21</f>
        <v>5.3749999999999996E-3</v>
      </c>
      <c r="E21" s="55">
        <f>SUM($D$14:E14)/$C$21</f>
        <v>2.1805000000000001E-2</v>
      </c>
      <c r="F21" s="55">
        <f>SUM($D$14:F14)/$C$21</f>
        <v>4.3957499999999997E-2</v>
      </c>
      <c r="G21" s="55">
        <f>SUM($D$14:G14)/$C$21</f>
        <v>0.11652</v>
      </c>
      <c r="H21" s="55">
        <f>SUM($D$14:H14)/$C$21</f>
        <v>0.140655</v>
      </c>
      <c r="I21" s="55">
        <f>SUM($D$14:I14)/$C$21</f>
        <v>0.16194500000000001</v>
      </c>
      <c r="J21" s="55">
        <f>SUM($D$14:J14)/$C$21</f>
        <v>0.19911999999999999</v>
      </c>
      <c r="K21" s="55">
        <f>SUM($D$14:K14)/$C$21</f>
        <v>0.21903249999999999</v>
      </c>
      <c r="L21" s="55">
        <f>SUM($D$14:L14)/$C$21</f>
        <v>0.22595000000000001</v>
      </c>
      <c r="M21" s="55">
        <f>SUM($D$14:M14)/$C$21</f>
        <v>0.25054500000000002</v>
      </c>
      <c r="N21" s="55">
        <f>SUM($D$14:N14)/$C$21</f>
        <v>0.27164500000000003</v>
      </c>
      <c r="O21" s="55">
        <f>SUM($D$14:O14)/$C$21</f>
        <v>0.27922999999999998</v>
      </c>
    </row>
    <row r="22" spans="1:15" ht="17.100000000000001" customHeight="1" x14ac:dyDescent="0.25">
      <c r="A22" s="211" t="str">
        <f>Identificación!I17</f>
        <v>Nivel de ocupación mensual de los escenarios</v>
      </c>
      <c r="B22" s="211"/>
      <c r="C22" s="211"/>
      <c r="D22" s="55">
        <f t="shared" ref="D22:O22" si="0">IFERROR(D14/D15,0)</f>
        <v>0.71097883597883593</v>
      </c>
      <c r="E22" s="55">
        <f t="shared" si="0"/>
        <v>0.6304681504221028</v>
      </c>
      <c r="F22" s="55">
        <f t="shared" si="0"/>
        <v>0.62768293546787557</v>
      </c>
      <c r="G22" s="55">
        <f t="shared" si="0"/>
        <v>0.75149522305362093</v>
      </c>
      <c r="H22" s="55">
        <f t="shared" si="0"/>
        <v>0.7096963905020951</v>
      </c>
      <c r="I22" s="55">
        <f t="shared" si="0"/>
        <v>0.73789099731392427</v>
      </c>
      <c r="J22" s="55">
        <f t="shared" si="0"/>
        <v>0.75199757257004152</v>
      </c>
      <c r="K22" s="55">
        <f t="shared" si="0"/>
        <v>0.63309752801844055</v>
      </c>
      <c r="L22" s="55">
        <f t="shared" si="0"/>
        <v>2.4027857378558153E-2</v>
      </c>
      <c r="M22" s="55">
        <f t="shared" si="0"/>
        <v>0.23347651707525452</v>
      </c>
      <c r="N22" s="55">
        <f t="shared" si="0"/>
        <v>0</v>
      </c>
      <c r="O22" s="55">
        <f t="shared" si="0"/>
        <v>4.0073437149159306E-2</v>
      </c>
    </row>
    <row r="23" spans="1:15" ht="17.100000000000001" customHeight="1" x14ac:dyDescent="0.25">
      <c r="A23" s="211" t="str">
        <f>Identificación!I25&amp;" (meta del escenario)"</f>
        <v>Avance de cumplimiento de la meta de recaudo (meta del escenario)</v>
      </c>
      <c r="B23" s="211"/>
      <c r="C23" s="56">
        <v>5393000000</v>
      </c>
      <c r="D23" s="55">
        <f>SUM($D$16:D16)/$C$23</f>
        <v>1.9682665121453738E-2</v>
      </c>
      <c r="E23" s="55">
        <f>SUM($D$16:E16)/$C$23</f>
        <v>7.7899595957722972E-2</v>
      </c>
      <c r="F23" s="55">
        <f>SUM($D$16:F16)/$C$23</f>
        <v>0.1389428086408307</v>
      </c>
      <c r="G23" s="55">
        <f>SUM($D$16:G16)/$C$23</f>
        <v>0.33122754700537732</v>
      </c>
      <c r="H23" s="55">
        <f>SUM($D$16:H16)/$C$23</f>
        <v>0.42766114555905804</v>
      </c>
      <c r="I23" s="55">
        <f>SUM($D$16:I16)/$C$23</f>
        <v>0.4608149590209531</v>
      </c>
      <c r="J23" s="55">
        <f>SUM($D$16:J16)/$C$23</f>
        <v>0.57597056054144258</v>
      </c>
      <c r="K23" s="55">
        <f>SUM($D$16:K16)/$C$23</f>
        <v>0.65722335805674026</v>
      </c>
      <c r="L23" s="55">
        <f>SUM($D$16:L16)/$C$23</f>
        <v>0.73123809549415908</v>
      </c>
      <c r="M23" s="55">
        <f>SUM($D$16:M16)/$C$23</f>
        <v>0.82665989541998885</v>
      </c>
      <c r="N23" s="55">
        <f>SUM($D$16:N16)/$C$23</f>
        <v>1.0553650760244762</v>
      </c>
      <c r="O23" s="55">
        <f>SUM($D$16:O16)/$C$23</f>
        <v>1.1130769797886149</v>
      </c>
    </row>
  </sheetData>
  <mergeCells count="29">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10:O10"/>
    <mergeCell ref="A11:O11"/>
    <mergeCell ref="B12:C12"/>
    <mergeCell ref="A13:A15"/>
    <mergeCell ref="A17:O17"/>
    <mergeCell ref="A23:B23"/>
    <mergeCell ref="A18:O18"/>
    <mergeCell ref="A19:C19"/>
    <mergeCell ref="A20:B20"/>
    <mergeCell ref="A21:B21"/>
    <mergeCell ref="A22:C22"/>
  </mergeCells>
  <pageMargins left="0.59027777777777801" right="0.59027777777777801" top="0.59027777777777801" bottom="0.59027777777777801" header="0.51180555555555496" footer="0.51180555555555496"/>
  <pageSetup paperSize="14" scale="65" firstPageNumber="0" orientation="landscape" horizontalDpi="300" verticalDpi="30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D1DC"/>
  </sheetPr>
  <dimension ref="A1:AMK28"/>
  <sheetViews>
    <sheetView showGridLines="0" topLeftCell="G1" zoomScale="90" zoomScaleNormal="90" workbookViewId="0">
      <selection activeCell="D14" sqref="D14:O14"/>
    </sheetView>
  </sheetViews>
  <sheetFormatPr baseColWidth="10" defaultColWidth="9.140625" defaultRowHeight="15" x14ac:dyDescent="0.25"/>
  <cols>
    <col min="1" max="1" width="20.85546875" style="40" customWidth="1"/>
    <col min="2" max="2" width="38" style="40" customWidth="1"/>
    <col min="3" max="3" width="13.85546875" style="40" customWidth="1"/>
    <col min="4" max="6" width="11.42578125" style="40"/>
    <col min="7" max="7" width="13.42578125" style="40" customWidth="1"/>
    <col min="8" max="8" width="14.140625" style="40" customWidth="1"/>
    <col min="9" max="12" width="11.42578125" style="40"/>
    <col min="13" max="13" width="13.5703125" style="40" customWidth="1"/>
    <col min="14" max="15" width="11.85546875" style="40" customWidth="1"/>
    <col min="16" max="16" width="14.42578125" style="40" customWidth="1"/>
    <col min="17" max="17" width="16.28515625" style="40" customWidth="1"/>
    <col min="18" max="1025" width="14.42578125" style="40" customWidth="1"/>
  </cols>
  <sheetData>
    <row r="1" spans="1:15" ht="17.100000000000001" customHeight="1" x14ac:dyDescent="0.25">
      <c r="A1" s="222"/>
      <c r="B1" s="222"/>
      <c r="C1" s="222"/>
      <c r="D1" s="209" t="s">
        <v>0</v>
      </c>
      <c r="E1" s="209"/>
      <c r="F1" s="209"/>
      <c r="G1" s="209"/>
      <c r="H1" s="209"/>
      <c r="I1" s="209"/>
      <c r="J1" s="209"/>
      <c r="K1" s="209"/>
      <c r="L1" s="210" t="s">
        <v>76</v>
      </c>
      <c r="M1" s="210"/>
      <c r="N1" s="210"/>
      <c r="O1" s="210"/>
    </row>
    <row r="2" spans="1:15" ht="17.100000000000001" customHeight="1" x14ac:dyDescent="0.25">
      <c r="A2" s="222"/>
      <c r="B2" s="222"/>
      <c r="C2" s="222"/>
      <c r="D2" s="209"/>
      <c r="E2" s="209"/>
      <c r="F2" s="209"/>
      <c r="G2" s="209"/>
      <c r="H2" s="209"/>
      <c r="I2" s="209"/>
      <c r="J2" s="209"/>
      <c r="K2" s="209"/>
      <c r="L2" s="210" t="s">
        <v>77</v>
      </c>
      <c r="M2" s="210"/>
      <c r="N2" s="210"/>
      <c r="O2" s="210"/>
    </row>
    <row r="3" spans="1:15" s="42" customFormat="1" ht="17.100000000000001" customHeight="1" x14ac:dyDescent="0.25">
      <c r="A3" s="222"/>
      <c r="B3" s="222"/>
      <c r="C3" s="222"/>
      <c r="D3" s="223" t="s">
        <v>3</v>
      </c>
      <c r="E3" s="223"/>
      <c r="F3" s="223"/>
      <c r="G3" s="223"/>
      <c r="H3" s="223"/>
      <c r="I3" s="223"/>
      <c r="J3" s="223"/>
      <c r="K3" s="223"/>
      <c r="L3" s="210" t="s">
        <v>78</v>
      </c>
      <c r="M3" s="210"/>
      <c r="N3" s="210"/>
      <c r="O3" s="210"/>
    </row>
    <row r="4" spans="1:15" ht="17.100000000000001" customHeight="1" x14ac:dyDescent="0.25">
      <c r="A4" s="222"/>
      <c r="B4" s="222"/>
      <c r="C4" s="222"/>
      <c r="D4" s="223"/>
      <c r="E4" s="223"/>
      <c r="F4" s="223"/>
      <c r="G4" s="223"/>
      <c r="H4" s="223"/>
      <c r="I4" s="223"/>
      <c r="J4" s="223"/>
      <c r="K4" s="223"/>
      <c r="L4" s="210" t="s">
        <v>79</v>
      </c>
      <c r="M4" s="210"/>
      <c r="N4" s="210"/>
      <c r="O4" s="210"/>
    </row>
    <row r="5" spans="1:15" ht="17.100000000000001" customHeight="1" x14ac:dyDescent="0.25">
      <c r="A5" s="221"/>
      <c r="B5" s="221"/>
      <c r="C5" s="221"/>
      <c r="D5" s="221"/>
      <c r="E5" s="221"/>
      <c r="F5" s="221"/>
      <c r="G5" s="221"/>
      <c r="H5" s="221"/>
      <c r="I5" s="221"/>
      <c r="J5" s="221"/>
      <c r="K5" s="221"/>
      <c r="L5" s="221"/>
      <c r="M5" s="221"/>
      <c r="N5" s="221"/>
      <c r="O5" s="221"/>
    </row>
    <row r="6" spans="1:15" ht="17.100000000000001" customHeight="1" x14ac:dyDescent="0.25">
      <c r="A6" s="217" t="s">
        <v>6</v>
      </c>
      <c r="B6" s="217"/>
      <c r="C6" s="217"/>
      <c r="D6" s="217"/>
      <c r="E6" s="220" t="str">
        <f>Identificación!C6</f>
        <v>Desempeño de la gestión integral de los espacios culturales para la circulación de artes escénicas.</v>
      </c>
      <c r="F6" s="220"/>
      <c r="G6" s="220"/>
      <c r="H6" s="220"/>
      <c r="I6" s="220"/>
      <c r="J6" s="220"/>
      <c r="K6" s="220"/>
      <c r="L6" s="220"/>
      <c r="M6" s="220"/>
      <c r="N6" s="220"/>
      <c r="O6" s="220"/>
    </row>
    <row r="7" spans="1:15" ht="17.100000000000001" customHeight="1" x14ac:dyDescent="0.25">
      <c r="A7" s="217" t="s">
        <v>80</v>
      </c>
      <c r="B7" s="217"/>
      <c r="C7" s="217"/>
      <c r="D7" s="217"/>
      <c r="E7" s="220" t="s">
        <v>81</v>
      </c>
      <c r="F7" s="220"/>
      <c r="G7" s="220"/>
      <c r="H7" s="220"/>
      <c r="I7" s="220"/>
      <c r="J7" s="220"/>
      <c r="K7" s="220"/>
      <c r="L7" s="220"/>
      <c r="M7" s="220"/>
      <c r="N7" s="220"/>
      <c r="O7" s="220"/>
    </row>
    <row r="8" spans="1:15" ht="17.100000000000001" customHeight="1" x14ac:dyDescent="0.25">
      <c r="A8" s="217" t="s">
        <v>82</v>
      </c>
      <c r="B8" s="217"/>
      <c r="C8" s="217"/>
      <c r="D8" s="217"/>
      <c r="E8" s="218" t="s">
        <v>83</v>
      </c>
      <c r="F8" s="218"/>
      <c r="G8" s="218"/>
      <c r="H8" s="218"/>
      <c r="I8" s="217" t="s">
        <v>84</v>
      </c>
      <c r="J8" s="217"/>
      <c r="K8" s="217"/>
      <c r="L8" s="219">
        <v>43845</v>
      </c>
      <c r="M8" s="219"/>
      <c r="N8" s="219"/>
      <c r="O8" s="219"/>
    </row>
    <row r="9" spans="1:15" ht="17.100000000000001" customHeight="1" x14ac:dyDescent="0.25">
      <c r="A9" s="217" t="s">
        <v>85</v>
      </c>
      <c r="B9" s="217"/>
      <c r="C9" s="217"/>
      <c r="D9" s="217"/>
      <c r="E9" s="220" t="s">
        <v>86</v>
      </c>
      <c r="F9" s="220"/>
      <c r="G9" s="220"/>
      <c r="H9" s="220"/>
      <c r="I9" s="220"/>
      <c r="J9" s="220"/>
      <c r="K9" s="220"/>
      <c r="L9" s="220"/>
      <c r="M9" s="220"/>
      <c r="N9" s="220"/>
      <c r="O9" s="220"/>
    </row>
    <row r="10" spans="1:15" ht="17.100000000000001" customHeight="1" x14ac:dyDescent="0.25">
      <c r="A10" s="203"/>
      <c r="B10" s="203"/>
      <c r="C10" s="203"/>
      <c r="D10" s="203"/>
      <c r="E10" s="203"/>
      <c r="F10" s="203"/>
      <c r="G10" s="203"/>
      <c r="H10" s="203"/>
      <c r="I10" s="203"/>
      <c r="J10" s="203"/>
      <c r="K10" s="203"/>
      <c r="L10" s="203"/>
      <c r="M10" s="203"/>
      <c r="N10" s="203"/>
      <c r="O10" s="203"/>
    </row>
    <row r="11" spans="1:15" ht="17.100000000000001" customHeight="1" x14ac:dyDescent="0.25">
      <c r="A11" s="214" t="s">
        <v>87</v>
      </c>
      <c r="B11" s="214"/>
      <c r="C11" s="214"/>
      <c r="D11" s="214"/>
      <c r="E11" s="214"/>
      <c r="F11" s="214"/>
      <c r="G11" s="214"/>
      <c r="H11" s="214"/>
      <c r="I11" s="214"/>
      <c r="J11" s="214"/>
      <c r="K11" s="214"/>
      <c r="L11" s="214"/>
      <c r="M11" s="214"/>
      <c r="N11" s="214"/>
      <c r="O11" s="214"/>
    </row>
    <row r="12" spans="1:15" ht="17.100000000000001" customHeight="1" x14ac:dyDescent="0.25">
      <c r="A12" s="44" t="s">
        <v>20</v>
      </c>
      <c r="B12" s="215" t="s">
        <v>21</v>
      </c>
      <c r="C12" s="215"/>
      <c r="D12" s="45" t="s">
        <v>88</v>
      </c>
      <c r="E12" s="45" t="s">
        <v>89</v>
      </c>
      <c r="F12" s="45" t="s">
        <v>90</v>
      </c>
      <c r="G12" s="45" t="s">
        <v>91</v>
      </c>
      <c r="H12" s="45" t="s">
        <v>92</v>
      </c>
      <c r="I12" s="45" t="s">
        <v>93</v>
      </c>
      <c r="J12" s="45" t="s">
        <v>94</v>
      </c>
      <c r="K12" s="45" t="s">
        <v>95</v>
      </c>
      <c r="L12" s="45" t="s">
        <v>96</v>
      </c>
      <c r="M12" s="45" t="s">
        <v>97</v>
      </c>
      <c r="N12" s="45" t="s">
        <v>98</v>
      </c>
      <c r="O12" s="45" t="s">
        <v>99</v>
      </c>
    </row>
    <row r="13" spans="1:15" ht="33.950000000000003" customHeight="1" x14ac:dyDescent="0.25">
      <c r="A13" s="207"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2</v>
      </c>
      <c r="E13" s="47">
        <v>5</v>
      </c>
      <c r="F13" s="47">
        <v>5</v>
      </c>
      <c r="G13" s="47">
        <v>13</v>
      </c>
      <c r="H13" s="47">
        <v>17</v>
      </c>
      <c r="I13" s="47">
        <v>13</v>
      </c>
      <c r="J13" s="47">
        <v>15</v>
      </c>
      <c r="K13" s="47">
        <v>15</v>
      </c>
      <c r="L13" s="47">
        <v>21</v>
      </c>
      <c r="M13" s="47">
        <v>22</v>
      </c>
      <c r="N13" s="47">
        <v>24</v>
      </c>
      <c r="O13" s="47">
        <v>17</v>
      </c>
    </row>
    <row r="14" spans="1:15" ht="33.950000000000003" customHeight="1" x14ac:dyDescent="0.25">
      <c r="A14" s="207"/>
      <c r="B14" s="6" t="str">
        <f>Identificación!E16</f>
        <v>Número de asistencias a las actividades artísticas del mes</v>
      </c>
      <c r="C14" s="46" t="str">
        <f>Identificación!D16</f>
        <v>b</v>
      </c>
      <c r="D14" s="47">
        <v>1278</v>
      </c>
      <c r="E14" s="47">
        <v>5368</v>
      </c>
      <c r="F14" s="47">
        <v>6051</v>
      </c>
      <c r="G14" s="47">
        <v>7439</v>
      </c>
      <c r="H14" s="47">
        <v>9436</v>
      </c>
      <c r="I14" s="47">
        <v>5155</v>
      </c>
      <c r="J14" s="47">
        <v>9667</v>
      </c>
      <c r="K14" s="47">
        <v>7210</v>
      </c>
      <c r="L14" s="47">
        <v>8301</v>
      </c>
      <c r="M14" s="47">
        <v>13316</v>
      </c>
      <c r="N14" s="47">
        <v>15449</v>
      </c>
      <c r="O14" s="47">
        <v>16179</v>
      </c>
    </row>
    <row r="15" spans="1:15" ht="33.950000000000003" customHeight="1" x14ac:dyDescent="0.25">
      <c r="A15" s="207"/>
      <c r="B15" s="6" t="str">
        <f>Identificación!E18</f>
        <v>Aforo total autorizado para las actividades artísticas del mes</v>
      </c>
      <c r="C15" s="46" t="str">
        <f>Identificación!D18</f>
        <v>c</v>
      </c>
      <c r="D15" s="47">
        <v>1695</v>
      </c>
      <c r="E15" s="47">
        <v>7089</v>
      </c>
      <c r="F15" s="47">
        <v>7782</v>
      </c>
      <c r="G15" s="47">
        <v>17060</v>
      </c>
      <c r="H15" s="47">
        <v>19318</v>
      </c>
      <c r="I15" s="47">
        <v>10459</v>
      </c>
      <c r="J15" s="47">
        <v>14926</v>
      </c>
      <c r="K15" s="47">
        <v>13485</v>
      </c>
      <c r="L15" s="47">
        <v>17239</v>
      </c>
      <c r="M15" s="47">
        <v>21068</v>
      </c>
      <c r="N15" s="47">
        <v>20863</v>
      </c>
      <c r="O15" s="57">
        <v>20011</v>
      </c>
    </row>
    <row r="16" spans="1:15" ht="33.950000000000003" customHeight="1" x14ac:dyDescent="0.25">
      <c r="A16" s="207" t="str">
        <f>Identificación!B25</f>
        <v>3.1 Sostenibilidad Económica</v>
      </c>
      <c r="B16" s="6" t="str">
        <f>Identificación!E25</f>
        <v>Ingresos generados por programación propia del mes</v>
      </c>
      <c r="C16" s="46" t="str">
        <f>Identificación!D25</f>
        <v>a</v>
      </c>
      <c r="D16" s="58">
        <v>0</v>
      </c>
      <c r="E16" s="58">
        <v>0</v>
      </c>
      <c r="F16" s="58">
        <v>0</v>
      </c>
      <c r="G16" s="58">
        <v>19199459</v>
      </c>
      <c r="H16" s="58">
        <v>147172218</v>
      </c>
      <c r="I16" s="58">
        <v>56761161</v>
      </c>
      <c r="J16" s="58">
        <v>1707501</v>
      </c>
      <c r="K16" s="58">
        <v>9844220</v>
      </c>
      <c r="L16" s="58">
        <v>10944055</v>
      </c>
      <c r="M16" s="58">
        <v>233169224</v>
      </c>
      <c r="N16" s="58">
        <v>102709729</v>
      </c>
      <c r="O16" s="58">
        <v>61754692</v>
      </c>
    </row>
    <row r="17" spans="1:17" ht="33.950000000000003" customHeight="1" x14ac:dyDescent="0.25">
      <c r="A17" s="207"/>
      <c r="B17" s="6" t="str">
        <f>Identificación!E26</f>
        <v>Ingresos generados por coproducciones del mes</v>
      </c>
      <c r="C17" s="46" t="str">
        <f>Identificación!D26</f>
        <v>b</v>
      </c>
      <c r="D17" s="58">
        <v>0</v>
      </c>
      <c r="E17" s="58">
        <v>0</v>
      </c>
      <c r="F17" s="58">
        <v>25906254</v>
      </c>
      <c r="G17" s="58">
        <v>28827531</v>
      </c>
      <c r="H17" s="58">
        <v>0</v>
      </c>
      <c r="I17" s="58">
        <v>6324045</v>
      </c>
      <c r="J17" s="58">
        <v>27064278</v>
      </c>
      <c r="K17" s="58">
        <v>7051673</v>
      </c>
      <c r="L17" s="58">
        <v>67532412</v>
      </c>
      <c r="M17" s="58">
        <v>8558531</v>
      </c>
      <c r="N17" s="58">
        <v>36514636</v>
      </c>
      <c r="O17" s="58">
        <v>1629224</v>
      </c>
    </row>
    <row r="18" spans="1:17" ht="33.950000000000003" customHeight="1" x14ac:dyDescent="0.25">
      <c r="A18" s="207"/>
      <c r="B18" s="6" t="str">
        <f>Identificación!E27</f>
        <v>Ingresos por otros conceptos del mes (arrendamientos, alquileres, comodatos, etc)</v>
      </c>
      <c r="C18" s="46" t="str">
        <f>Identificación!D27</f>
        <v>c</v>
      </c>
      <c r="D18" s="58">
        <v>12326460</v>
      </c>
      <c r="E18" s="58">
        <v>48596874</v>
      </c>
      <c r="F18" s="58">
        <v>85112467</v>
      </c>
      <c r="G18" s="58">
        <v>63164351</v>
      </c>
      <c r="H18" s="58">
        <v>59768598</v>
      </c>
      <c r="I18" s="58">
        <v>49932168</v>
      </c>
      <c r="J18" s="58">
        <v>15801298</v>
      </c>
      <c r="K18" s="58">
        <v>45253186</v>
      </c>
      <c r="L18" s="58">
        <v>34563808</v>
      </c>
      <c r="M18" s="58">
        <v>21540297</v>
      </c>
      <c r="N18" s="58">
        <v>59279007</v>
      </c>
      <c r="O18" s="58">
        <v>68498860</v>
      </c>
    </row>
    <row r="19" spans="1:17" ht="33.950000000000003" customHeight="1" x14ac:dyDescent="0.25">
      <c r="A19" s="207"/>
      <c r="B19" s="6" t="str">
        <f>Identificación!E28</f>
        <v>Valor de aportes monetarios por alianzas, patrocinios y otros conceptos del mes</v>
      </c>
      <c r="C19" s="46" t="str">
        <f>Identificación!D28</f>
        <v>d</v>
      </c>
      <c r="D19" s="58">
        <v>0</v>
      </c>
      <c r="E19" s="58">
        <v>0</v>
      </c>
      <c r="F19" s="58">
        <v>0</v>
      </c>
      <c r="G19" s="58">
        <v>0</v>
      </c>
      <c r="H19" s="58">
        <v>0</v>
      </c>
      <c r="I19" s="58">
        <v>0</v>
      </c>
      <c r="J19" s="58">
        <v>0</v>
      </c>
      <c r="K19" s="58">
        <v>0</v>
      </c>
      <c r="L19" s="58">
        <v>0</v>
      </c>
      <c r="M19" s="58">
        <v>0</v>
      </c>
      <c r="N19" s="58">
        <v>0</v>
      </c>
      <c r="O19" s="58">
        <v>0</v>
      </c>
      <c r="Q19" s="59"/>
    </row>
    <row r="20" spans="1:17" ht="33.950000000000003" customHeight="1" x14ac:dyDescent="0.25">
      <c r="A20" s="207"/>
      <c r="B20" s="6" t="str">
        <f>Identificación!E30</f>
        <v>Valor de otros aportes (no monetarios) por alianzas, patrocinios y otros conceptos del mes</v>
      </c>
      <c r="C20" s="46" t="str">
        <f>Identificación!D30</f>
        <v>e</v>
      </c>
      <c r="D20" s="58">
        <v>0</v>
      </c>
      <c r="E20" s="58">
        <v>0</v>
      </c>
      <c r="F20" s="58">
        <v>0</v>
      </c>
      <c r="G20" s="58">
        <v>30000000</v>
      </c>
      <c r="H20" s="58">
        <v>4000000</v>
      </c>
      <c r="I20" s="58">
        <v>0</v>
      </c>
      <c r="J20" s="58">
        <v>27000000</v>
      </c>
      <c r="K20" s="58">
        <v>13500000</v>
      </c>
      <c r="L20" s="58">
        <v>0</v>
      </c>
      <c r="M20" s="58">
        <v>75000000</v>
      </c>
      <c r="N20" s="58">
        <v>104632000</v>
      </c>
      <c r="O20" s="58">
        <v>0</v>
      </c>
    </row>
    <row r="21" spans="1:17" ht="17.100000000000001" customHeight="1" x14ac:dyDescent="0.25">
      <c r="A21" s="224"/>
      <c r="B21" s="224"/>
      <c r="C21" s="224"/>
      <c r="D21" s="224"/>
      <c r="E21" s="224"/>
      <c r="F21" s="224"/>
      <c r="G21" s="224"/>
      <c r="H21" s="224"/>
      <c r="I21" s="224"/>
      <c r="J21" s="224"/>
      <c r="K21" s="224"/>
      <c r="L21" s="224"/>
      <c r="M21" s="224"/>
      <c r="N21" s="224"/>
      <c r="O21" s="224"/>
      <c r="Q21" s="59"/>
    </row>
    <row r="22" spans="1:17" ht="17.100000000000001" customHeight="1" x14ac:dyDescent="0.25">
      <c r="A22" s="213" t="s">
        <v>103</v>
      </c>
      <c r="B22" s="213"/>
      <c r="C22" s="213"/>
      <c r="D22" s="213"/>
      <c r="E22" s="213"/>
      <c r="F22" s="213"/>
      <c r="G22" s="213"/>
      <c r="H22" s="213"/>
      <c r="I22" s="213"/>
      <c r="J22" s="213"/>
      <c r="K22" s="213"/>
      <c r="L22" s="213"/>
      <c r="M22" s="213"/>
      <c r="N22" s="213"/>
      <c r="O22" s="213"/>
      <c r="Q22" s="60"/>
    </row>
    <row r="23" spans="1:17" ht="17.100000000000001" customHeight="1" x14ac:dyDescent="0.25">
      <c r="A23" s="225" t="s">
        <v>101</v>
      </c>
      <c r="B23" s="225"/>
      <c r="C23" s="225"/>
      <c r="D23" s="62" t="s">
        <v>88</v>
      </c>
      <c r="E23" s="62" t="s">
        <v>89</v>
      </c>
      <c r="F23" s="62" t="s">
        <v>90</v>
      </c>
      <c r="G23" s="62" t="s">
        <v>91</v>
      </c>
      <c r="H23" s="62" t="s">
        <v>92</v>
      </c>
      <c r="I23" s="62" t="s">
        <v>93</v>
      </c>
      <c r="J23" s="62" t="s">
        <v>94</v>
      </c>
      <c r="K23" s="62" t="s">
        <v>95</v>
      </c>
      <c r="L23" s="62" t="s">
        <v>102</v>
      </c>
      <c r="M23" s="62" t="s">
        <v>97</v>
      </c>
      <c r="N23" s="62" t="s">
        <v>98</v>
      </c>
      <c r="O23" s="62" t="s">
        <v>99</v>
      </c>
      <c r="Q23" s="60"/>
    </row>
    <row r="24" spans="1:17" ht="17.100000000000001" customHeight="1" x14ac:dyDescent="0.25">
      <c r="A24" s="63" t="str">
        <f>Identificación!I15</f>
        <v>Avance meta de actividades artísticas (2019)</v>
      </c>
      <c r="B24" s="64"/>
      <c r="C24" s="54">
        <v>1100</v>
      </c>
      <c r="D24" s="55">
        <f>SUM($D$13:D13)/$C$24</f>
        <v>1.8181818181818182E-3</v>
      </c>
      <c r="E24" s="55">
        <f>SUM($D$13:E13)/$C$24</f>
        <v>6.3636363636363638E-3</v>
      </c>
      <c r="F24" s="55">
        <f>SUM($D$13:F13)/$C$24</f>
        <v>1.090909090909091E-2</v>
      </c>
      <c r="G24" s="55">
        <f>SUM($D$13:G13)/$C$24</f>
        <v>2.2727272727272728E-2</v>
      </c>
      <c r="H24" s="55">
        <f>SUM($D$13:H13)/$C$24</f>
        <v>3.8181818181818185E-2</v>
      </c>
      <c r="I24" s="55">
        <f>SUM($D$13:I13)/$C$24</f>
        <v>0.05</v>
      </c>
      <c r="J24" s="55">
        <f>SUM($D$13:J13)/$C$24</f>
        <v>6.363636363636363E-2</v>
      </c>
      <c r="K24" s="55">
        <f>SUM($D$13:K13)/$C$24</f>
        <v>7.7272727272727271E-2</v>
      </c>
      <c r="L24" s="55">
        <f>SUM($D$13:L13)/$C$24</f>
        <v>9.636363636363636E-2</v>
      </c>
      <c r="M24" s="55">
        <f>SUM($D$13:M13)/$C$24</f>
        <v>0.11636363636363636</v>
      </c>
      <c r="N24" s="55">
        <f>SUM($D$13:N13)/$C$24</f>
        <v>0.13818181818181818</v>
      </c>
      <c r="O24" s="55">
        <f>SUM($D$13:O13)/$C$24</f>
        <v>0.15363636363636363</v>
      </c>
    </row>
    <row r="25" spans="1:17" ht="17.100000000000001" customHeight="1" x14ac:dyDescent="0.25">
      <c r="A25" s="63" t="str">
        <f>Identificación!I16</f>
        <v>Avance meta de asistencias (2019)</v>
      </c>
      <c r="B25" s="64"/>
      <c r="C25" s="54">
        <v>400000</v>
      </c>
      <c r="D25" s="55">
        <f>SUM($D$14:D14)/$C$25</f>
        <v>3.1949999999999999E-3</v>
      </c>
      <c r="E25" s="55">
        <f>SUM($D$14:E14)/$C$25</f>
        <v>1.6615000000000001E-2</v>
      </c>
      <c r="F25" s="55">
        <f>SUM($D$14:F14)/$C$25</f>
        <v>3.17425E-2</v>
      </c>
      <c r="G25" s="55">
        <f>SUM($D$14:G14)/$C$25</f>
        <v>5.0340000000000003E-2</v>
      </c>
      <c r="H25" s="55">
        <f>SUM($D$14:H14)/$C$25</f>
        <v>7.3929999999999996E-2</v>
      </c>
      <c r="I25" s="55">
        <f>SUM($D$14:I14)/$C$25</f>
        <v>8.6817500000000006E-2</v>
      </c>
      <c r="J25" s="55">
        <f>SUM($D$14:J14)/$C$25</f>
        <v>0.110985</v>
      </c>
      <c r="K25" s="55">
        <f>SUM($D$14:K14)/$C$25</f>
        <v>0.12901000000000001</v>
      </c>
      <c r="L25" s="55">
        <f>SUM($D$14:L14)/$C$25</f>
        <v>0.14976249999999999</v>
      </c>
      <c r="M25" s="55">
        <f>SUM($D$14:M14)/$C$25</f>
        <v>0.18305250000000001</v>
      </c>
      <c r="N25" s="55">
        <f>SUM($D$14:N14)/$C$25</f>
        <v>0.22167500000000001</v>
      </c>
      <c r="O25" s="55">
        <f>SUM($D$14:O14)/$C$25</f>
        <v>0.26212249999999998</v>
      </c>
    </row>
    <row r="26" spans="1:17" ht="17.100000000000001" customHeight="1" x14ac:dyDescent="0.25">
      <c r="A26" s="226" t="str">
        <f>Identificación!I17</f>
        <v>Nivel de ocupación mensual de los escenarios</v>
      </c>
      <c r="B26" s="226"/>
      <c r="C26" s="226"/>
      <c r="D26" s="55">
        <f t="shared" ref="D26:O26" si="0">IFERROR(D14/D15,0)</f>
        <v>0.75398230088495577</v>
      </c>
      <c r="E26" s="55">
        <f t="shared" si="0"/>
        <v>0.7572295105092397</v>
      </c>
      <c r="F26" s="55">
        <f t="shared" si="0"/>
        <v>0.7775636083269083</v>
      </c>
      <c r="G26" s="55">
        <f t="shared" si="0"/>
        <v>0.43604923798358736</v>
      </c>
      <c r="H26" s="55">
        <f t="shared" si="0"/>
        <v>0.48845636194223002</v>
      </c>
      <c r="I26" s="55">
        <f t="shared" si="0"/>
        <v>0.49287694808299071</v>
      </c>
      <c r="J26" s="55">
        <f t="shared" si="0"/>
        <v>0.64766179820447545</v>
      </c>
      <c r="K26" s="55">
        <f t="shared" si="0"/>
        <v>0.53466814979606969</v>
      </c>
      <c r="L26" s="55">
        <f t="shared" si="0"/>
        <v>0.48152445037415165</v>
      </c>
      <c r="M26" s="55">
        <f t="shared" si="0"/>
        <v>0.63204860451870137</v>
      </c>
      <c r="N26" s="55">
        <f t="shared" si="0"/>
        <v>0.74049753151512243</v>
      </c>
      <c r="O26" s="55">
        <f t="shared" si="0"/>
        <v>0.80850532207285997</v>
      </c>
    </row>
    <row r="27" spans="1:17" ht="17.100000000000001" customHeight="1" x14ac:dyDescent="0.25">
      <c r="A27" s="63" t="str">
        <f>Identificación!I25</f>
        <v>Avance de cumplimiento de la meta de recaudo</v>
      </c>
      <c r="B27" s="64"/>
      <c r="C27" s="56">
        <v>1683000000</v>
      </c>
      <c r="D27" s="55">
        <f>SUM($D$16:D19)/$C$27</f>
        <v>7.3240998217468803E-3</v>
      </c>
      <c r="E27" s="55">
        <f>SUM($D$16:E19)/$C$27</f>
        <v>3.6199247771836009E-2</v>
      </c>
      <c r="F27" s="55">
        <f>SUM($D$16:F19)/$C$27</f>
        <v>0.10216402554961379</v>
      </c>
      <c r="G27" s="55">
        <f>SUM($D$16:G19)/$C$27</f>
        <v>0.16823137017231135</v>
      </c>
      <c r="H27" s="55">
        <f>SUM($D$16:H19)/$C$27</f>
        <v>0.2911908568033274</v>
      </c>
      <c r="I27" s="55">
        <f>SUM($D$16:I19)/$C$27</f>
        <v>0.35834318835412954</v>
      </c>
      <c r="J27" s="55">
        <f>SUM($D$16:J19)/$C$27</f>
        <v>0.38482748841354725</v>
      </c>
      <c r="K27" s="55">
        <f>SUM($D$16:K19)/$C$27</f>
        <v>0.42175504575163397</v>
      </c>
      <c r="L27" s="55">
        <f>SUM($D$16:L19)/$C$27</f>
        <v>0.48892098455139632</v>
      </c>
      <c r="M27" s="55">
        <f>SUM($D$16:M19)/$C$27</f>
        <v>0.64534882293523466</v>
      </c>
      <c r="N27" s="55">
        <f>SUM($D$16:N19)/$C$27</f>
        <v>0.76329497385620915</v>
      </c>
      <c r="O27" s="55">
        <f>SUM($D$16:O19)/$C$27</f>
        <v>0.84165669459298875</v>
      </c>
    </row>
    <row r="28" spans="1:17" ht="17.100000000000001" customHeight="1" x14ac:dyDescent="0.25">
      <c r="A28" s="210" t="str">
        <f>Identificación!I29</f>
        <v>Porcentaje de participación de otros aportes monetarios</v>
      </c>
      <c r="B28" s="210"/>
      <c r="C28" s="210"/>
      <c r="D28" s="65">
        <f t="shared" ref="D28:O28" si="1">IFERROR(D19/SUM(D16:D19),0)</f>
        <v>0</v>
      </c>
      <c r="E28" s="65">
        <f t="shared" si="1"/>
        <v>0</v>
      </c>
      <c r="F28" s="65">
        <f t="shared" si="1"/>
        <v>0</v>
      </c>
      <c r="G28" s="65">
        <f t="shared" si="1"/>
        <v>0</v>
      </c>
      <c r="H28" s="65">
        <f t="shared" si="1"/>
        <v>0</v>
      </c>
      <c r="I28" s="65">
        <f t="shared" si="1"/>
        <v>0</v>
      </c>
      <c r="J28" s="65">
        <f t="shared" si="1"/>
        <v>0</v>
      </c>
      <c r="K28" s="65">
        <f t="shared" si="1"/>
        <v>0</v>
      </c>
      <c r="L28" s="65">
        <f t="shared" si="1"/>
        <v>0</v>
      </c>
      <c r="M28" s="65">
        <f t="shared" si="1"/>
        <v>0</v>
      </c>
      <c r="N28" s="65">
        <f t="shared" si="1"/>
        <v>0</v>
      </c>
      <c r="O28" s="65">
        <f t="shared" si="1"/>
        <v>0</v>
      </c>
    </row>
  </sheetData>
  <mergeCells count="28">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10:O10"/>
    <mergeCell ref="A11:O11"/>
    <mergeCell ref="B12:C12"/>
    <mergeCell ref="A13:A15"/>
    <mergeCell ref="A16:A20"/>
    <mergeCell ref="A21:O21"/>
    <mergeCell ref="A22:O22"/>
    <mergeCell ref="A23:C23"/>
    <mergeCell ref="A26:C26"/>
    <mergeCell ref="A28:C28"/>
  </mergeCells>
  <pageMargins left="0.59027777777777801" right="0.59027777777777801" top="0.59027777777777801" bottom="0.59027777777777801" header="0.51180555555555496" footer="0.51180555555555496"/>
  <pageSetup paperSize="14" scale="70" firstPageNumber="0" orientation="landscape"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D1DC"/>
  </sheetPr>
  <dimension ref="A1:O26"/>
  <sheetViews>
    <sheetView showGridLines="0" topLeftCell="E1" zoomScale="90" zoomScaleNormal="90" workbookViewId="0">
      <selection activeCell="D14" sqref="D14:O14"/>
    </sheetView>
  </sheetViews>
  <sheetFormatPr baseColWidth="10" defaultColWidth="9.140625" defaultRowHeight="15" x14ac:dyDescent="0.25"/>
  <cols>
    <col min="1" max="1" width="20.85546875" customWidth="1"/>
    <col min="2" max="2" width="38" customWidth="1"/>
    <col min="3" max="3" width="13.85546875" customWidth="1"/>
    <col min="4" max="4" width="11.42578125"/>
    <col min="5" max="5" width="11.85546875" customWidth="1"/>
    <col min="6" max="7" width="11.42578125"/>
    <col min="8" max="8" width="11.85546875" customWidth="1"/>
    <col min="9" max="10" width="11.42578125"/>
    <col min="11" max="12" width="11.85546875" customWidth="1"/>
    <col min="13" max="15" width="11.42578125"/>
    <col min="16" max="1025" width="14.42578125" customWidth="1"/>
  </cols>
  <sheetData>
    <row r="1" spans="1:15" ht="17.100000000000001" customHeight="1" x14ac:dyDescent="0.25">
      <c r="A1" s="228"/>
      <c r="B1" s="228"/>
      <c r="C1" s="228"/>
      <c r="D1" s="209" t="s">
        <v>0</v>
      </c>
      <c r="E1" s="209"/>
      <c r="F1" s="209"/>
      <c r="G1" s="209"/>
      <c r="H1" s="209"/>
      <c r="I1" s="209"/>
      <c r="J1" s="209"/>
      <c r="K1" s="209"/>
      <c r="L1" s="210" t="s">
        <v>76</v>
      </c>
      <c r="M1" s="210"/>
      <c r="N1" s="210"/>
      <c r="O1" s="210"/>
    </row>
    <row r="2" spans="1:15" ht="17.100000000000001" customHeight="1" x14ac:dyDescent="0.25">
      <c r="A2" s="228"/>
      <c r="B2" s="228"/>
      <c r="C2" s="228"/>
      <c r="D2" s="209"/>
      <c r="E2" s="209"/>
      <c r="F2" s="209"/>
      <c r="G2" s="209"/>
      <c r="H2" s="209"/>
      <c r="I2" s="209"/>
      <c r="J2" s="209"/>
      <c r="K2" s="209"/>
      <c r="L2" s="210" t="s">
        <v>77</v>
      </c>
      <c r="M2" s="210"/>
      <c r="N2" s="210"/>
      <c r="O2" s="210"/>
    </row>
    <row r="3" spans="1:15" s="68" customFormat="1" ht="17.100000000000001" customHeight="1" x14ac:dyDescent="0.25">
      <c r="A3" s="228"/>
      <c r="B3" s="228"/>
      <c r="C3" s="228"/>
      <c r="D3" s="223" t="s">
        <v>3</v>
      </c>
      <c r="E3" s="223"/>
      <c r="F3" s="223"/>
      <c r="G3" s="223"/>
      <c r="H3" s="223"/>
      <c r="I3" s="223"/>
      <c r="J3" s="223"/>
      <c r="K3" s="223"/>
      <c r="L3" s="63" t="s">
        <v>78</v>
      </c>
      <c r="M3" s="66"/>
      <c r="N3" s="66"/>
      <c r="O3" s="67"/>
    </row>
    <row r="4" spans="1:15" ht="17.100000000000001" customHeight="1" x14ac:dyDescent="0.25">
      <c r="A4" s="228"/>
      <c r="B4" s="228"/>
      <c r="C4" s="228"/>
      <c r="D4" s="223"/>
      <c r="E4" s="223"/>
      <c r="F4" s="223"/>
      <c r="G4" s="223"/>
      <c r="H4" s="223"/>
      <c r="I4" s="223"/>
      <c r="J4" s="223"/>
      <c r="K4" s="223"/>
      <c r="L4" s="210" t="s">
        <v>104</v>
      </c>
      <c r="M4" s="210"/>
      <c r="N4" s="210"/>
      <c r="O4" s="210"/>
    </row>
    <row r="5" spans="1:15" ht="17.100000000000001" customHeight="1" x14ac:dyDescent="0.3">
      <c r="A5" s="205"/>
      <c r="B5" s="205"/>
      <c r="C5" s="205"/>
      <c r="D5" s="205"/>
      <c r="E5" s="205"/>
      <c r="F5" s="205"/>
      <c r="G5" s="205"/>
      <c r="H5" s="205"/>
      <c r="I5" s="205"/>
      <c r="J5" s="205"/>
      <c r="K5" s="205"/>
      <c r="L5" s="205"/>
      <c r="M5" s="205"/>
      <c r="N5" s="205"/>
      <c r="O5" s="205"/>
    </row>
    <row r="6" spans="1:15" ht="17.100000000000001" customHeight="1" x14ac:dyDescent="0.25">
      <c r="A6" s="217" t="s">
        <v>6</v>
      </c>
      <c r="B6" s="217"/>
      <c r="C6" s="217"/>
      <c r="D6" s="217"/>
      <c r="E6" s="220" t="str">
        <f>Identificación!C6</f>
        <v>Desempeño de la gestión integral de los espacios culturales para la circulación de artes escénicas.</v>
      </c>
      <c r="F6" s="220"/>
      <c r="G6" s="220"/>
      <c r="H6" s="220"/>
      <c r="I6" s="220"/>
      <c r="J6" s="220"/>
      <c r="K6" s="220"/>
      <c r="L6" s="220"/>
      <c r="M6" s="220"/>
      <c r="N6" s="220"/>
      <c r="O6" s="220"/>
    </row>
    <row r="7" spans="1:15" ht="17.100000000000001" customHeight="1" x14ac:dyDescent="0.25">
      <c r="A7" s="217" t="s">
        <v>80</v>
      </c>
      <c r="B7" s="217"/>
      <c r="C7" s="217"/>
      <c r="D7" s="217"/>
      <c r="E7" s="220" t="s">
        <v>81</v>
      </c>
      <c r="F7" s="220"/>
      <c r="G7" s="220"/>
      <c r="H7" s="220"/>
      <c r="I7" s="220"/>
      <c r="J7" s="220"/>
      <c r="K7" s="220"/>
      <c r="L7" s="220"/>
      <c r="M7" s="220"/>
      <c r="N7" s="220"/>
      <c r="O7" s="220"/>
    </row>
    <row r="8" spans="1:15" ht="17.100000000000001" customHeight="1" x14ac:dyDescent="0.25">
      <c r="A8" s="217" t="s">
        <v>82</v>
      </c>
      <c r="B8" s="217"/>
      <c r="C8" s="217"/>
      <c r="D8" s="217"/>
      <c r="E8" s="218" t="s">
        <v>83</v>
      </c>
      <c r="F8" s="218"/>
      <c r="G8" s="218"/>
      <c r="H8" s="218"/>
      <c r="I8" s="217" t="s">
        <v>84</v>
      </c>
      <c r="J8" s="217"/>
      <c r="K8" s="217"/>
      <c r="L8" s="219">
        <v>43845</v>
      </c>
      <c r="M8" s="219"/>
      <c r="N8" s="219"/>
      <c r="O8" s="219"/>
    </row>
    <row r="9" spans="1:15" ht="17.100000000000001" customHeight="1" x14ac:dyDescent="0.25">
      <c r="A9" s="217" t="s">
        <v>85</v>
      </c>
      <c r="B9" s="217"/>
      <c r="C9" s="217"/>
      <c r="D9" s="217"/>
      <c r="E9" s="220" t="s">
        <v>86</v>
      </c>
      <c r="F9" s="220"/>
      <c r="G9" s="220"/>
      <c r="H9" s="220"/>
      <c r="I9" s="220"/>
      <c r="J9" s="220"/>
      <c r="K9" s="220"/>
      <c r="L9" s="220"/>
      <c r="M9" s="220"/>
      <c r="N9" s="220"/>
      <c r="O9" s="220"/>
    </row>
    <row r="10" spans="1:15" ht="17.100000000000001" customHeight="1" x14ac:dyDescent="0.25">
      <c r="A10" s="203"/>
      <c r="B10" s="203"/>
      <c r="C10" s="203"/>
      <c r="D10" s="203"/>
      <c r="E10" s="203"/>
      <c r="F10" s="203"/>
      <c r="G10" s="203"/>
      <c r="H10" s="203"/>
      <c r="I10" s="203"/>
      <c r="J10" s="203"/>
      <c r="K10" s="203"/>
      <c r="L10" s="203"/>
      <c r="M10" s="203"/>
      <c r="N10" s="203"/>
      <c r="O10" s="203"/>
    </row>
    <row r="11" spans="1:15" ht="17.100000000000001" customHeight="1" x14ac:dyDescent="0.25">
      <c r="A11" s="214" t="s">
        <v>87</v>
      </c>
      <c r="B11" s="214"/>
      <c r="C11" s="214"/>
      <c r="D11" s="214"/>
      <c r="E11" s="214"/>
      <c r="F11" s="214"/>
      <c r="G11" s="214"/>
      <c r="H11" s="214"/>
      <c r="I11" s="214"/>
      <c r="J11" s="214"/>
      <c r="K11" s="214"/>
      <c r="L11" s="214"/>
      <c r="M11" s="214"/>
      <c r="N11" s="214"/>
      <c r="O11" s="214"/>
    </row>
    <row r="12" spans="1:15" ht="17.100000000000001" customHeight="1" x14ac:dyDescent="0.25">
      <c r="A12" s="44" t="s">
        <v>20</v>
      </c>
      <c r="B12" s="215" t="s">
        <v>21</v>
      </c>
      <c r="C12" s="215"/>
      <c r="D12" s="45" t="s">
        <v>88</v>
      </c>
      <c r="E12" s="45" t="s">
        <v>89</v>
      </c>
      <c r="F12" s="45" t="s">
        <v>90</v>
      </c>
      <c r="G12" s="45" t="s">
        <v>91</v>
      </c>
      <c r="H12" s="45" t="s">
        <v>92</v>
      </c>
      <c r="I12" s="45" t="s">
        <v>93</v>
      </c>
      <c r="J12" s="45" t="s">
        <v>94</v>
      </c>
      <c r="K12" s="45" t="s">
        <v>95</v>
      </c>
      <c r="L12" s="45" t="s">
        <v>96</v>
      </c>
      <c r="M12" s="45" t="s">
        <v>97</v>
      </c>
      <c r="N12" s="45" t="s">
        <v>98</v>
      </c>
      <c r="O12" s="45" t="s">
        <v>99</v>
      </c>
    </row>
    <row r="13" spans="1:15" ht="33.950000000000003" customHeight="1" x14ac:dyDescent="0.25">
      <c r="A13" s="207"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0</v>
      </c>
      <c r="E13" s="47">
        <v>2</v>
      </c>
      <c r="F13" s="47">
        <v>4</v>
      </c>
      <c r="G13" s="47">
        <v>3</v>
      </c>
      <c r="H13" s="47">
        <v>7</v>
      </c>
      <c r="I13" s="47">
        <v>4</v>
      </c>
      <c r="J13" s="47">
        <v>9</v>
      </c>
      <c r="K13" s="47">
        <v>7</v>
      </c>
      <c r="L13" s="47">
        <v>12</v>
      </c>
      <c r="M13" s="47">
        <v>11</v>
      </c>
      <c r="N13" s="47">
        <v>11</v>
      </c>
      <c r="O13" s="47">
        <v>4</v>
      </c>
    </row>
    <row r="14" spans="1:15" ht="33.950000000000003" customHeight="1" x14ac:dyDescent="0.25">
      <c r="A14" s="207"/>
      <c r="B14" s="6" t="str">
        <f>Identificación!E16</f>
        <v>Número de asistencias a las actividades artísticas del mes</v>
      </c>
      <c r="C14" s="46" t="str">
        <f>Identificación!D16</f>
        <v>b</v>
      </c>
      <c r="D14" s="47">
        <v>0</v>
      </c>
      <c r="E14" s="47">
        <v>2326</v>
      </c>
      <c r="F14" s="47">
        <v>930</v>
      </c>
      <c r="G14" s="47">
        <v>1872</v>
      </c>
      <c r="H14" s="47">
        <v>3209</v>
      </c>
      <c r="I14" s="47">
        <v>621</v>
      </c>
      <c r="J14" s="47">
        <v>574</v>
      </c>
      <c r="K14" s="47">
        <v>780</v>
      </c>
      <c r="L14" s="47">
        <v>2696</v>
      </c>
      <c r="M14" s="47">
        <v>5234</v>
      </c>
      <c r="N14" s="47">
        <v>2492</v>
      </c>
      <c r="O14" s="47">
        <v>2893</v>
      </c>
    </row>
    <row r="15" spans="1:15" ht="33.950000000000003" customHeight="1" x14ac:dyDescent="0.25">
      <c r="A15" s="207"/>
      <c r="B15" s="6" t="str">
        <f>Identificación!E18</f>
        <v>Aforo total autorizado para las actividades artísticas del mes</v>
      </c>
      <c r="C15" s="46" t="str">
        <f>Identificación!D18</f>
        <v>c</v>
      </c>
      <c r="D15" s="47">
        <v>0</v>
      </c>
      <c r="E15" s="47">
        <v>4550</v>
      </c>
      <c r="F15" s="47">
        <v>1037</v>
      </c>
      <c r="G15" s="47">
        <v>3367</v>
      </c>
      <c r="H15" s="47">
        <v>7183</v>
      </c>
      <c r="I15" s="47">
        <v>621</v>
      </c>
      <c r="J15" s="47">
        <v>574</v>
      </c>
      <c r="K15" s="47">
        <v>3548</v>
      </c>
      <c r="L15" s="47">
        <v>5426</v>
      </c>
      <c r="M15" s="47">
        <v>7750</v>
      </c>
      <c r="N15" s="47">
        <v>7907</v>
      </c>
      <c r="O15" s="57">
        <v>5359</v>
      </c>
    </row>
    <row r="16" spans="1:15" ht="33.950000000000003" customHeight="1" x14ac:dyDescent="0.25">
      <c r="A16" s="207" t="str">
        <f>Identificación!B25</f>
        <v>3.1 Sostenibilidad Económica</v>
      </c>
      <c r="B16" s="6" t="str">
        <f>Identificación!E25</f>
        <v>Ingresos generados por programación propia del mes</v>
      </c>
      <c r="C16" s="46" t="str">
        <f>Identificación!D25</f>
        <v>a</v>
      </c>
      <c r="D16" s="58">
        <v>0</v>
      </c>
      <c r="E16" s="58">
        <v>0</v>
      </c>
      <c r="F16" s="58">
        <v>0</v>
      </c>
      <c r="G16" s="58">
        <v>0</v>
      </c>
      <c r="H16" s="58">
        <v>0</v>
      </c>
      <c r="I16" s="58">
        <v>0</v>
      </c>
      <c r="J16" s="58">
        <v>0</v>
      </c>
      <c r="K16" s="58">
        <v>0</v>
      </c>
      <c r="L16" s="58">
        <v>0</v>
      </c>
      <c r="M16" s="58">
        <v>0</v>
      </c>
      <c r="N16" s="58">
        <v>0</v>
      </c>
      <c r="O16" s="58">
        <v>0</v>
      </c>
    </row>
    <row r="17" spans="1:15" ht="33" x14ac:dyDescent="0.25">
      <c r="A17" s="207"/>
      <c r="B17" s="6" t="str">
        <f>Identificación!E26</f>
        <v>Ingresos generados por coproducciones del mes</v>
      </c>
      <c r="C17" s="46" t="str">
        <f>Identificación!D26</f>
        <v>b</v>
      </c>
      <c r="D17" s="58">
        <v>0</v>
      </c>
      <c r="E17" s="58">
        <v>0</v>
      </c>
      <c r="F17" s="58">
        <v>0</v>
      </c>
      <c r="G17" s="58">
        <v>0</v>
      </c>
      <c r="H17" s="58">
        <v>0</v>
      </c>
      <c r="I17" s="58">
        <v>0</v>
      </c>
      <c r="J17" s="58">
        <v>0</v>
      </c>
      <c r="K17" s="58">
        <v>0</v>
      </c>
      <c r="L17" s="58">
        <v>0</v>
      </c>
      <c r="M17" s="58">
        <v>0</v>
      </c>
      <c r="N17" s="58">
        <v>0</v>
      </c>
      <c r="O17" s="58">
        <v>0</v>
      </c>
    </row>
    <row r="18" spans="1:15" ht="33.950000000000003" customHeight="1" x14ac:dyDescent="0.25">
      <c r="A18" s="207"/>
      <c r="B18" s="6" t="str">
        <f>Identificación!E27</f>
        <v>Ingresos por otros conceptos del mes (arrendamientos, alquileres, comodatos, etc)</v>
      </c>
      <c r="C18" s="46" t="str">
        <f>Identificación!D27</f>
        <v>c</v>
      </c>
      <c r="D18" s="58">
        <v>0</v>
      </c>
      <c r="E18" s="58">
        <v>0</v>
      </c>
      <c r="F18" s="58">
        <v>0</v>
      </c>
      <c r="G18" s="58">
        <v>0</v>
      </c>
      <c r="H18" s="58">
        <v>0</v>
      </c>
      <c r="I18" s="58">
        <v>0</v>
      </c>
      <c r="J18" s="58">
        <v>0</v>
      </c>
      <c r="K18" s="58">
        <v>0</v>
      </c>
      <c r="L18" s="58">
        <v>0</v>
      </c>
      <c r="M18" s="58">
        <v>0</v>
      </c>
      <c r="N18" s="58">
        <v>0</v>
      </c>
      <c r="O18" s="58">
        <v>0</v>
      </c>
    </row>
    <row r="19" spans="1:15" ht="33.950000000000003" customHeight="1" x14ac:dyDescent="0.25">
      <c r="A19" s="207"/>
      <c r="B19" s="6" t="str">
        <f>Identificación!E28</f>
        <v>Valor de aportes monetarios por alianzas, patrocinios y otros conceptos del mes</v>
      </c>
      <c r="C19" s="46" t="str">
        <f>Identificación!D28</f>
        <v>d</v>
      </c>
      <c r="D19" s="58">
        <v>0</v>
      </c>
      <c r="E19" s="58">
        <v>0</v>
      </c>
      <c r="F19" s="58">
        <v>0</v>
      </c>
      <c r="G19" s="58">
        <v>0</v>
      </c>
      <c r="H19" s="58">
        <v>0</v>
      </c>
      <c r="I19" s="58">
        <v>0</v>
      </c>
      <c r="J19" s="58">
        <v>0</v>
      </c>
      <c r="K19" s="58">
        <v>0</v>
      </c>
      <c r="L19" s="58">
        <v>0</v>
      </c>
      <c r="M19" s="58">
        <v>0</v>
      </c>
      <c r="N19" s="58">
        <v>0</v>
      </c>
      <c r="O19" s="58">
        <v>0</v>
      </c>
    </row>
    <row r="20" spans="1:15" ht="33.950000000000003" customHeight="1" x14ac:dyDescent="0.25">
      <c r="A20" s="207"/>
      <c r="B20" s="6" t="str">
        <f>Identificación!E30</f>
        <v>Valor de otros aportes (no monetarios) por alianzas, patrocinios y otros conceptos del mes</v>
      </c>
      <c r="C20" s="46" t="str">
        <f>Identificación!D30</f>
        <v>e</v>
      </c>
      <c r="D20" s="58">
        <v>0</v>
      </c>
      <c r="E20" s="58">
        <v>186055664</v>
      </c>
      <c r="F20" s="58">
        <v>0</v>
      </c>
      <c r="G20" s="58">
        <v>0</v>
      </c>
      <c r="H20" s="58">
        <v>129311205</v>
      </c>
      <c r="I20" s="58">
        <v>0</v>
      </c>
      <c r="J20" s="58">
        <v>0</v>
      </c>
      <c r="K20" s="58">
        <v>123800000</v>
      </c>
      <c r="L20" s="58">
        <v>219781205</v>
      </c>
      <c r="M20" s="58">
        <v>29629890</v>
      </c>
      <c r="N20" s="58">
        <v>0</v>
      </c>
      <c r="O20" s="58">
        <v>43100000</v>
      </c>
    </row>
    <row r="21" spans="1:15" ht="17.100000000000001" customHeight="1" x14ac:dyDescent="0.25">
      <c r="A21" s="224"/>
      <c r="B21" s="224"/>
      <c r="C21" s="224"/>
      <c r="D21" s="224"/>
      <c r="E21" s="224"/>
      <c r="F21" s="224"/>
      <c r="G21" s="224"/>
      <c r="H21" s="224"/>
      <c r="I21" s="224"/>
      <c r="J21" s="224"/>
      <c r="K21" s="224"/>
      <c r="L21" s="224"/>
      <c r="M21" s="224"/>
      <c r="N21" s="224"/>
      <c r="O21" s="224"/>
    </row>
    <row r="22" spans="1:15" ht="17.100000000000001" customHeight="1" x14ac:dyDescent="0.25">
      <c r="A22" s="213" t="s">
        <v>105</v>
      </c>
      <c r="B22" s="213"/>
      <c r="C22" s="213"/>
      <c r="D22" s="213"/>
      <c r="E22" s="213"/>
      <c r="F22" s="213"/>
      <c r="G22" s="213"/>
      <c r="H22" s="213"/>
      <c r="I22" s="213"/>
      <c r="J22" s="213"/>
      <c r="K22" s="213"/>
      <c r="L22" s="213"/>
      <c r="M22" s="213"/>
      <c r="N22" s="213"/>
      <c r="O22" s="213"/>
    </row>
    <row r="23" spans="1:15" ht="17.100000000000001" customHeight="1" x14ac:dyDescent="0.25">
      <c r="A23" s="225" t="s">
        <v>101</v>
      </c>
      <c r="B23" s="225"/>
      <c r="C23" s="225"/>
      <c r="D23" s="62" t="s">
        <v>88</v>
      </c>
      <c r="E23" s="62" t="s">
        <v>89</v>
      </c>
      <c r="F23" s="62" t="s">
        <v>90</v>
      </c>
      <c r="G23" s="62" t="s">
        <v>91</v>
      </c>
      <c r="H23" s="62" t="s">
        <v>92</v>
      </c>
      <c r="I23" s="62" t="s">
        <v>93</v>
      </c>
      <c r="J23" s="62" t="s">
        <v>94</v>
      </c>
      <c r="K23" s="62" t="s">
        <v>95</v>
      </c>
      <c r="L23" s="62" t="s">
        <v>102</v>
      </c>
      <c r="M23" s="62" t="s">
        <v>97</v>
      </c>
      <c r="N23" s="62" t="s">
        <v>98</v>
      </c>
      <c r="O23" s="62" t="s">
        <v>99</v>
      </c>
    </row>
    <row r="24" spans="1:15" ht="17.100000000000001" customHeight="1" x14ac:dyDescent="0.3">
      <c r="A24" s="63" t="str">
        <f>Identificación!I15</f>
        <v>Avance meta de actividades artísticas (2019)</v>
      </c>
      <c r="B24" s="64"/>
      <c r="C24" s="69">
        <v>1100</v>
      </c>
      <c r="D24" s="55">
        <f>SUM($D$13:D13)/$C$24</f>
        <v>0</v>
      </c>
      <c r="E24" s="55">
        <f>SUM($D$13:E13)/$C$24</f>
        <v>1.8181818181818182E-3</v>
      </c>
      <c r="F24" s="55">
        <f>SUM($D$13:F13)/$C$24</f>
        <v>5.454545454545455E-3</v>
      </c>
      <c r="G24" s="55">
        <f>SUM($D$13:G13)/$C$24</f>
        <v>8.1818181818181825E-3</v>
      </c>
      <c r="H24" s="55">
        <f>SUM($D$13:H13)/$C$24</f>
        <v>1.4545454545454545E-2</v>
      </c>
      <c r="I24" s="55">
        <f>SUM($D$13:I13)/$C$24</f>
        <v>1.8181818181818181E-2</v>
      </c>
      <c r="J24" s="55">
        <f>SUM($D$13:J13)/$C$24</f>
        <v>2.6363636363636363E-2</v>
      </c>
      <c r="K24" s="55">
        <f>SUM($D$13:K13)/$C$24</f>
        <v>3.272727272727273E-2</v>
      </c>
      <c r="L24" s="55">
        <f>SUM($D$13:L13)/$C$24</f>
        <v>4.363636363636364E-2</v>
      </c>
      <c r="M24" s="55">
        <f>SUM($D$13:M13)/$C$24</f>
        <v>5.3636363636363635E-2</v>
      </c>
      <c r="N24" s="55">
        <f>SUM($D$13:N13)/$C$24</f>
        <v>6.363636363636363E-2</v>
      </c>
      <c r="O24" s="55">
        <f>SUM($D$13:O13)/$C$24</f>
        <v>6.7272727272727276E-2</v>
      </c>
    </row>
    <row r="25" spans="1:15" ht="17.100000000000001" customHeight="1" x14ac:dyDescent="0.3">
      <c r="A25" s="63" t="str">
        <f>Identificación!I16</f>
        <v>Avance meta de asistencias (2019)</v>
      </c>
      <c r="B25" s="64"/>
      <c r="C25" s="69">
        <v>400000</v>
      </c>
      <c r="D25" s="55">
        <f>SUM($D$14:D14)/$C$25</f>
        <v>0</v>
      </c>
      <c r="E25" s="55">
        <f>SUM($D$14:E14)/$C$25</f>
        <v>5.8149999999999999E-3</v>
      </c>
      <c r="F25" s="55">
        <f>SUM($D$14:F14)/$C$25</f>
        <v>8.1399999999999997E-3</v>
      </c>
      <c r="G25" s="55">
        <f>SUM($D$14:G14)/$C$25</f>
        <v>1.282E-2</v>
      </c>
      <c r="H25" s="55">
        <f>SUM($D$14:H14)/$C$25</f>
        <v>2.08425E-2</v>
      </c>
      <c r="I25" s="55">
        <f>SUM($D$14:I14)/$C$25</f>
        <v>2.2395000000000002E-2</v>
      </c>
      <c r="J25" s="55">
        <f>SUM($D$14:J14)/$C$25</f>
        <v>2.383E-2</v>
      </c>
      <c r="K25" s="55">
        <f>SUM($D$14:K14)/$C$25</f>
        <v>2.5780000000000001E-2</v>
      </c>
      <c r="L25" s="55">
        <f>SUM($D$14:L14)/$C$25</f>
        <v>3.252E-2</v>
      </c>
      <c r="M25" s="55">
        <f>SUM($D$14:M14)/$C$25</f>
        <v>4.5605E-2</v>
      </c>
      <c r="N25" s="55">
        <f>SUM($D$14:N14)/$C$25</f>
        <v>5.1834999999999999E-2</v>
      </c>
      <c r="O25" s="55">
        <f>SUM($D$14:O14)/$C$25</f>
        <v>5.9067500000000002E-2</v>
      </c>
    </row>
    <row r="26" spans="1:15" s="174" customFormat="1" ht="17.100000000000001" customHeight="1" x14ac:dyDescent="0.25">
      <c r="A26" s="227" t="str">
        <f>Identificación!I17</f>
        <v>Nivel de ocupación mensual de los escenarios</v>
      </c>
      <c r="B26" s="227"/>
      <c r="C26" s="227"/>
      <c r="D26" s="173">
        <f t="shared" ref="D26:O26" si="0">IFERROR(D14/D15,0)</f>
        <v>0</v>
      </c>
      <c r="E26" s="173">
        <f t="shared" si="0"/>
        <v>0.51120879120879126</v>
      </c>
      <c r="F26" s="173">
        <f t="shared" si="0"/>
        <v>0.89681774349083898</v>
      </c>
      <c r="G26" s="173">
        <f t="shared" si="0"/>
        <v>0.55598455598455598</v>
      </c>
      <c r="H26" s="173">
        <f t="shared" si="0"/>
        <v>0.4467492691076152</v>
      </c>
      <c r="I26" s="173">
        <f t="shared" si="0"/>
        <v>1</v>
      </c>
      <c r="J26" s="173">
        <f t="shared" si="0"/>
        <v>1</v>
      </c>
      <c r="K26" s="173">
        <f t="shared" si="0"/>
        <v>0.21984216459977451</v>
      </c>
      <c r="L26" s="173">
        <f t="shared" si="0"/>
        <v>0.49686693697014378</v>
      </c>
      <c r="M26" s="173">
        <f t="shared" si="0"/>
        <v>0.67535483870967739</v>
      </c>
      <c r="N26" s="173">
        <f t="shared" si="0"/>
        <v>0.31516377893006198</v>
      </c>
      <c r="O26" s="173">
        <f t="shared" si="0"/>
        <v>0.53983952229893639</v>
      </c>
    </row>
  </sheetData>
  <mergeCells count="26">
    <mergeCell ref="A1:C4"/>
    <mergeCell ref="D1:K2"/>
    <mergeCell ref="L1:O1"/>
    <mergeCell ref="L2:O2"/>
    <mergeCell ref="D3:K4"/>
    <mergeCell ref="L4:O4"/>
    <mergeCell ref="A5:O5"/>
    <mergeCell ref="A6:D6"/>
    <mergeCell ref="E6:O6"/>
    <mergeCell ref="A7:D7"/>
    <mergeCell ref="E7:O7"/>
    <mergeCell ref="A8:D8"/>
    <mergeCell ref="E8:H8"/>
    <mergeCell ref="I8:K8"/>
    <mergeCell ref="L8:O8"/>
    <mergeCell ref="A9:D9"/>
    <mergeCell ref="E9:O9"/>
    <mergeCell ref="A21:O21"/>
    <mergeCell ref="A22:O22"/>
    <mergeCell ref="A23:C23"/>
    <mergeCell ref="A26:C26"/>
    <mergeCell ref="A10:O10"/>
    <mergeCell ref="A11:O11"/>
    <mergeCell ref="B12:C12"/>
    <mergeCell ref="A13:A15"/>
    <mergeCell ref="A16:A20"/>
  </mergeCells>
  <pageMargins left="0.59027777777777801" right="0.59027777777777801" top="0.59027777777777801" bottom="0.59027777777777801" header="0.51180555555555496" footer="0.51180555555555496"/>
  <pageSetup paperSize="14" scale="70" firstPageNumber="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D1DC"/>
  </sheetPr>
  <dimension ref="A1:O28"/>
  <sheetViews>
    <sheetView showGridLines="0" topLeftCell="G1" zoomScale="90" zoomScaleNormal="90" workbookViewId="0">
      <selection activeCell="P14" sqref="P14"/>
    </sheetView>
  </sheetViews>
  <sheetFormatPr baseColWidth="10" defaultColWidth="9.140625" defaultRowHeight="15" x14ac:dyDescent="0.25"/>
  <cols>
    <col min="1" max="1" width="20.85546875" customWidth="1"/>
    <col min="2" max="2" width="38" customWidth="1"/>
    <col min="3" max="3" width="13.85546875" customWidth="1"/>
    <col min="4" max="15" width="11.42578125"/>
    <col min="16" max="1025" width="14.42578125" customWidth="1"/>
  </cols>
  <sheetData>
    <row r="1" spans="1:15" ht="17.100000000000001" customHeight="1" x14ac:dyDescent="0.25">
      <c r="A1" s="228"/>
      <c r="B1" s="228"/>
      <c r="C1" s="228"/>
      <c r="D1" s="209" t="s">
        <v>0</v>
      </c>
      <c r="E1" s="209"/>
      <c r="F1" s="209"/>
      <c r="G1" s="209"/>
      <c r="H1" s="209"/>
      <c r="I1" s="209"/>
      <c r="J1" s="209"/>
      <c r="K1" s="209"/>
      <c r="L1" s="210" t="s">
        <v>76</v>
      </c>
      <c r="M1" s="210"/>
      <c r="N1" s="210"/>
      <c r="O1" s="210"/>
    </row>
    <row r="2" spans="1:15" ht="17.100000000000001" customHeight="1" x14ac:dyDescent="0.25">
      <c r="A2" s="228"/>
      <c r="B2" s="228"/>
      <c r="C2" s="228"/>
      <c r="D2" s="209"/>
      <c r="E2" s="209"/>
      <c r="F2" s="209"/>
      <c r="G2" s="209"/>
      <c r="H2" s="209"/>
      <c r="I2" s="209"/>
      <c r="J2" s="209"/>
      <c r="K2" s="209"/>
      <c r="L2" s="210" t="s">
        <v>77</v>
      </c>
      <c r="M2" s="210"/>
      <c r="N2" s="210"/>
      <c r="O2" s="210"/>
    </row>
    <row r="3" spans="1:15" s="68" customFormat="1" ht="17.100000000000001" customHeight="1" x14ac:dyDescent="0.25">
      <c r="A3" s="228"/>
      <c r="B3" s="228"/>
      <c r="C3" s="228"/>
      <c r="D3" s="223" t="s">
        <v>3</v>
      </c>
      <c r="E3" s="223"/>
      <c r="F3" s="223"/>
      <c r="G3" s="223"/>
      <c r="H3" s="223"/>
      <c r="I3" s="223"/>
      <c r="J3" s="223"/>
      <c r="K3" s="223"/>
      <c r="L3" s="210" t="s">
        <v>78</v>
      </c>
      <c r="M3" s="210"/>
      <c r="N3" s="210"/>
      <c r="O3" s="210"/>
    </row>
    <row r="4" spans="1:15" ht="17.100000000000001" customHeight="1" x14ac:dyDescent="0.25">
      <c r="A4" s="228"/>
      <c r="B4" s="228"/>
      <c r="C4" s="228"/>
      <c r="D4" s="223"/>
      <c r="E4" s="223"/>
      <c r="F4" s="223"/>
      <c r="G4" s="223"/>
      <c r="H4" s="223"/>
      <c r="I4" s="223"/>
      <c r="J4" s="223"/>
      <c r="K4" s="223"/>
      <c r="L4" s="210" t="s">
        <v>106</v>
      </c>
      <c r="M4" s="210"/>
      <c r="N4" s="210"/>
      <c r="O4" s="210"/>
    </row>
    <row r="5" spans="1:15" ht="17.100000000000001" customHeight="1" x14ac:dyDescent="0.3">
      <c r="A5" s="205"/>
      <c r="B5" s="205"/>
      <c r="C5" s="205"/>
      <c r="D5" s="205"/>
      <c r="E5" s="205"/>
      <c r="F5" s="205"/>
      <c r="G5" s="205"/>
      <c r="H5" s="205"/>
      <c r="I5" s="205"/>
      <c r="J5" s="205"/>
      <c r="K5" s="205"/>
      <c r="L5" s="205"/>
      <c r="M5" s="205"/>
      <c r="N5" s="205"/>
      <c r="O5" s="205"/>
    </row>
    <row r="6" spans="1:15" ht="17.100000000000001" customHeight="1" x14ac:dyDescent="0.25">
      <c r="A6" s="217" t="s">
        <v>6</v>
      </c>
      <c r="B6" s="217"/>
      <c r="C6" s="217"/>
      <c r="D6" s="217"/>
      <c r="E6" s="220" t="str">
        <f>Identificación!C6</f>
        <v>Desempeño de la gestión integral de los espacios culturales para la circulación de artes escénicas.</v>
      </c>
      <c r="F6" s="220"/>
      <c r="G6" s="220"/>
      <c r="H6" s="220"/>
      <c r="I6" s="220"/>
      <c r="J6" s="220"/>
      <c r="K6" s="220"/>
      <c r="L6" s="220"/>
      <c r="M6" s="220"/>
      <c r="N6" s="220"/>
      <c r="O6" s="220"/>
    </row>
    <row r="7" spans="1:15" ht="17.100000000000001" customHeight="1" x14ac:dyDescent="0.25">
      <c r="A7" s="217" t="s">
        <v>80</v>
      </c>
      <c r="B7" s="217"/>
      <c r="C7" s="217"/>
      <c r="D7" s="217"/>
      <c r="E7" s="220" t="s">
        <v>81</v>
      </c>
      <c r="F7" s="220"/>
      <c r="G7" s="220"/>
      <c r="H7" s="220"/>
      <c r="I7" s="220"/>
      <c r="J7" s="220"/>
      <c r="K7" s="220"/>
      <c r="L7" s="220"/>
      <c r="M7" s="220"/>
      <c r="N7" s="220"/>
      <c r="O7" s="220"/>
    </row>
    <row r="8" spans="1:15" ht="17.100000000000001" customHeight="1" x14ac:dyDescent="0.25">
      <c r="A8" s="217" t="s">
        <v>82</v>
      </c>
      <c r="B8" s="217"/>
      <c r="C8" s="217"/>
      <c r="D8" s="217"/>
      <c r="E8" s="218" t="s">
        <v>83</v>
      </c>
      <c r="F8" s="218"/>
      <c r="G8" s="218"/>
      <c r="H8" s="218"/>
      <c r="I8" s="217" t="s">
        <v>84</v>
      </c>
      <c r="J8" s="217"/>
      <c r="K8" s="217"/>
      <c r="L8" s="219">
        <v>43845</v>
      </c>
      <c r="M8" s="219"/>
      <c r="N8" s="219"/>
      <c r="O8" s="219"/>
    </row>
    <row r="9" spans="1:15" ht="17.100000000000001" customHeight="1" x14ac:dyDescent="0.25">
      <c r="A9" s="217" t="s">
        <v>85</v>
      </c>
      <c r="B9" s="217"/>
      <c r="C9" s="217"/>
      <c r="D9" s="217"/>
      <c r="E9" s="220" t="s">
        <v>86</v>
      </c>
      <c r="F9" s="220"/>
      <c r="G9" s="220"/>
      <c r="H9" s="220"/>
      <c r="I9" s="220"/>
      <c r="J9" s="220"/>
      <c r="K9" s="220"/>
      <c r="L9" s="220"/>
      <c r="M9" s="220"/>
      <c r="N9" s="220"/>
      <c r="O9" s="220"/>
    </row>
    <row r="10" spans="1:15" ht="17.100000000000001" customHeight="1" x14ac:dyDescent="0.25">
      <c r="A10" s="203"/>
      <c r="B10" s="203"/>
      <c r="C10" s="203"/>
      <c r="D10" s="203"/>
      <c r="E10" s="203"/>
      <c r="F10" s="203"/>
      <c r="G10" s="203"/>
      <c r="H10" s="203"/>
      <c r="I10" s="203"/>
      <c r="J10" s="203"/>
      <c r="K10" s="203"/>
      <c r="L10" s="203"/>
      <c r="M10" s="203"/>
      <c r="N10" s="203"/>
      <c r="O10" s="203"/>
    </row>
    <row r="11" spans="1:15" ht="17.100000000000001" customHeight="1" x14ac:dyDescent="0.25">
      <c r="A11" s="214" t="s">
        <v>87</v>
      </c>
      <c r="B11" s="214"/>
      <c r="C11" s="214"/>
      <c r="D11" s="214"/>
      <c r="E11" s="214"/>
      <c r="F11" s="214"/>
      <c r="G11" s="214"/>
      <c r="H11" s="214"/>
      <c r="I11" s="214"/>
      <c r="J11" s="214"/>
      <c r="K11" s="214"/>
      <c r="L11" s="214"/>
      <c r="M11" s="214"/>
      <c r="N11" s="214"/>
      <c r="O11" s="214"/>
    </row>
    <row r="12" spans="1:15" ht="17.100000000000001" customHeight="1" x14ac:dyDescent="0.25">
      <c r="A12" s="44" t="s">
        <v>20</v>
      </c>
      <c r="B12" s="215" t="s">
        <v>21</v>
      </c>
      <c r="C12" s="215"/>
      <c r="D12" s="45" t="s">
        <v>88</v>
      </c>
      <c r="E12" s="45" t="s">
        <v>89</v>
      </c>
      <c r="F12" s="45" t="s">
        <v>90</v>
      </c>
      <c r="G12" s="45" t="s">
        <v>91</v>
      </c>
      <c r="H12" s="45" t="s">
        <v>92</v>
      </c>
      <c r="I12" s="45" t="s">
        <v>93</v>
      </c>
      <c r="J12" s="45" t="s">
        <v>94</v>
      </c>
      <c r="K12" s="45" t="s">
        <v>95</v>
      </c>
      <c r="L12" s="45" t="s">
        <v>96</v>
      </c>
      <c r="M12" s="45" t="s">
        <v>97</v>
      </c>
      <c r="N12" s="45" t="s">
        <v>98</v>
      </c>
      <c r="O12" s="45" t="s">
        <v>99</v>
      </c>
    </row>
    <row r="13" spans="1:15" ht="33.950000000000003" customHeight="1" x14ac:dyDescent="0.25">
      <c r="A13" s="207"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0</v>
      </c>
      <c r="E13" s="47">
        <v>1</v>
      </c>
      <c r="F13" s="47">
        <v>13</v>
      </c>
      <c r="G13" s="47">
        <v>15</v>
      </c>
      <c r="H13" s="47">
        <v>21</v>
      </c>
      <c r="I13" s="47">
        <v>13</v>
      </c>
      <c r="J13" s="47">
        <v>30</v>
      </c>
      <c r="K13" s="47">
        <v>41</v>
      </c>
      <c r="L13" s="47">
        <v>34</v>
      </c>
      <c r="M13" s="47">
        <v>43</v>
      </c>
      <c r="N13" s="47">
        <v>22</v>
      </c>
      <c r="O13" s="47">
        <v>91</v>
      </c>
    </row>
    <row r="14" spans="1:15" ht="33.950000000000003" customHeight="1" x14ac:dyDescent="0.25">
      <c r="A14" s="207"/>
      <c r="B14" s="6" t="str">
        <f>Identificación!E16</f>
        <v>Número de asistencias a las actividades artísticas del mes</v>
      </c>
      <c r="C14" s="46" t="str">
        <f>Identificación!D16</f>
        <v>b</v>
      </c>
      <c r="D14" s="47">
        <v>0</v>
      </c>
      <c r="E14" s="47">
        <v>19</v>
      </c>
      <c r="F14" s="47">
        <v>1367</v>
      </c>
      <c r="G14" s="47">
        <v>1325</v>
      </c>
      <c r="H14" s="47">
        <v>1179</v>
      </c>
      <c r="I14" s="47">
        <v>886</v>
      </c>
      <c r="J14" s="47">
        <v>1634</v>
      </c>
      <c r="K14" s="47">
        <v>2664</v>
      </c>
      <c r="L14" s="47">
        <v>1699</v>
      </c>
      <c r="M14" s="47">
        <v>1708</v>
      </c>
      <c r="N14" s="47">
        <v>1181</v>
      </c>
      <c r="O14" s="47">
        <v>8829</v>
      </c>
    </row>
    <row r="15" spans="1:15" ht="33.950000000000003" customHeight="1" x14ac:dyDescent="0.25">
      <c r="A15" s="207"/>
      <c r="B15" s="6" t="str">
        <f>Identificación!E18</f>
        <v>Aforo total autorizado para las actividades artísticas del mes</v>
      </c>
      <c r="C15" s="46" t="str">
        <f>Identificación!D18</f>
        <v>c</v>
      </c>
      <c r="D15" s="47">
        <v>0</v>
      </c>
      <c r="E15" s="47">
        <v>40</v>
      </c>
      <c r="F15" s="47">
        <v>1560</v>
      </c>
      <c r="G15" s="47">
        <v>1900</v>
      </c>
      <c r="H15" s="47">
        <v>3310</v>
      </c>
      <c r="I15" s="47">
        <v>1780</v>
      </c>
      <c r="J15" s="47">
        <v>2630</v>
      </c>
      <c r="K15" s="47">
        <v>3450</v>
      </c>
      <c r="L15" s="47">
        <v>3480</v>
      </c>
      <c r="M15" s="47">
        <v>3460</v>
      </c>
      <c r="N15" s="47">
        <v>2700</v>
      </c>
      <c r="O15" s="57">
        <v>14820</v>
      </c>
    </row>
    <row r="16" spans="1:15" ht="33.950000000000003" customHeight="1" x14ac:dyDescent="0.25">
      <c r="A16" s="207" t="str">
        <f>Identificación!B25</f>
        <v>3.1 Sostenibilidad Económica</v>
      </c>
      <c r="B16" s="6" t="str">
        <f>Identificación!E25</f>
        <v>Ingresos generados por programación propia del mes</v>
      </c>
      <c r="C16" s="46" t="str">
        <f>Identificación!D25</f>
        <v>a</v>
      </c>
      <c r="D16" s="58">
        <v>0</v>
      </c>
      <c r="E16" s="58">
        <v>0</v>
      </c>
      <c r="F16" s="58">
        <v>0</v>
      </c>
      <c r="G16" s="58">
        <v>7737535</v>
      </c>
      <c r="H16" s="58">
        <v>6381202</v>
      </c>
      <c r="I16" s="58">
        <v>2951862</v>
      </c>
      <c r="J16" s="58">
        <v>4050577</v>
      </c>
      <c r="K16" s="58">
        <v>5369685</v>
      </c>
      <c r="L16" s="58">
        <v>4973394</v>
      </c>
      <c r="M16" s="58">
        <v>6839542</v>
      </c>
      <c r="N16" s="58">
        <v>3065000</v>
      </c>
      <c r="O16" s="58">
        <v>3118743</v>
      </c>
    </row>
    <row r="17" spans="1:15" ht="33" x14ac:dyDescent="0.25">
      <c r="A17" s="207"/>
      <c r="B17" s="6" t="str">
        <f>Identificación!E26</f>
        <v>Ingresos generados por coproducciones del mes</v>
      </c>
      <c r="C17" s="46" t="str">
        <f>Identificación!D26</f>
        <v>b</v>
      </c>
      <c r="D17" s="58">
        <v>0</v>
      </c>
      <c r="E17" s="58">
        <v>0</v>
      </c>
      <c r="F17" s="58">
        <v>0</v>
      </c>
      <c r="G17" s="58">
        <v>0</v>
      </c>
      <c r="H17" s="58">
        <v>0</v>
      </c>
      <c r="I17" s="58">
        <v>0</v>
      </c>
      <c r="J17" s="58">
        <v>0</v>
      </c>
      <c r="K17" s="58">
        <v>0</v>
      </c>
      <c r="L17" s="58">
        <v>0</v>
      </c>
      <c r="M17" s="58">
        <v>0</v>
      </c>
      <c r="N17" s="58">
        <v>0</v>
      </c>
      <c r="O17" s="58">
        <v>0</v>
      </c>
    </row>
    <row r="18" spans="1:15" ht="33.950000000000003" customHeight="1" x14ac:dyDescent="0.25">
      <c r="A18" s="207"/>
      <c r="B18" s="6" t="str">
        <f>Identificación!E27</f>
        <v>Ingresos por otros conceptos del mes (arrendamientos, alquileres, comodatos, etc)</v>
      </c>
      <c r="C18" s="46" t="str">
        <f>Identificación!D27</f>
        <v>c</v>
      </c>
      <c r="D18" s="58">
        <v>0</v>
      </c>
      <c r="E18" s="58">
        <v>0</v>
      </c>
      <c r="F18" s="58">
        <v>0</v>
      </c>
      <c r="G18" s="58">
        <v>0</v>
      </c>
      <c r="H18" s="58">
        <v>0</v>
      </c>
      <c r="I18" s="58">
        <v>0</v>
      </c>
      <c r="J18" s="58">
        <v>0</v>
      </c>
      <c r="K18" s="58">
        <v>0</v>
      </c>
      <c r="L18" s="58">
        <v>0</v>
      </c>
      <c r="M18" s="58">
        <v>0</v>
      </c>
      <c r="N18" s="58">
        <v>0</v>
      </c>
      <c r="O18" s="58">
        <v>0</v>
      </c>
    </row>
    <row r="19" spans="1:15" ht="33.950000000000003" customHeight="1" x14ac:dyDescent="0.25">
      <c r="A19" s="207"/>
      <c r="B19" s="6" t="str">
        <f>Identificación!E28</f>
        <v>Valor de aportes monetarios por alianzas, patrocinios y otros conceptos del mes</v>
      </c>
      <c r="C19" s="46" t="str">
        <f>Identificación!D28</f>
        <v>d</v>
      </c>
      <c r="D19" s="58">
        <v>0</v>
      </c>
      <c r="E19" s="58">
        <v>0</v>
      </c>
      <c r="F19" s="58">
        <v>0</v>
      </c>
      <c r="G19" s="58">
        <v>0</v>
      </c>
      <c r="H19" s="58">
        <v>0</v>
      </c>
      <c r="I19" s="58">
        <v>0</v>
      </c>
      <c r="J19" s="58">
        <v>0</v>
      </c>
      <c r="K19" s="58">
        <v>0</v>
      </c>
      <c r="L19" s="58">
        <v>0</v>
      </c>
      <c r="M19" s="58">
        <v>0</v>
      </c>
      <c r="N19" s="58">
        <v>0</v>
      </c>
      <c r="O19" s="58">
        <v>0</v>
      </c>
    </row>
    <row r="20" spans="1:15" ht="33.950000000000003" customHeight="1" x14ac:dyDescent="0.25">
      <c r="A20" s="207"/>
      <c r="B20" s="6" t="str">
        <f>Identificación!E30</f>
        <v>Valor de otros aportes (no monetarios) por alianzas, patrocinios y otros conceptos del mes</v>
      </c>
      <c r="C20" s="46" t="str">
        <f>Identificación!D30</f>
        <v>e</v>
      </c>
      <c r="D20" s="58">
        <v>0</v>
      </c>
      <c r="E20" s="58">
        <v>0</v>
      </c>
      <c r="F20" s="58">
        <v>1200000</v>
      </c>
      <c r="G20" s="58">
        <v>3300000</v>
      </c>
      <c r="H20" s="70">
        <v>10800000</v>
      </c>
      <c r="I20" s="70">
        <v>7200000</v>
      </c>
      <c r="J20" s="58">
        <v>0</v>
      </c>
      <c r="K20" s="58">
        <v>9900000</v>
      </c>
      <c r="L20" s="58">
        <v>6900000</v>
      </c>
      <c r="M20" s="58">
        <v>2500000</v>
      </c>
      <c r="N20" s="58">
        <v>5000000</v>
      </c>
      <c r="O20" s="58">
        <v>4700000</v>
      </c>
    </row>
    <row r="21" spans="1:15" ht="17.100000000000001" customHeight="1" x14ac:dyDescent="0.25">
      <c r="A21" s="224"/>
      <c r="B21" s="224"/>
      <c r="C21" s="224"/>
      <c r="D21" s="224"/>
      <c r="E21" s="224"/>
      <c r="F21" s="224"/>
      <c r="G21" s="224"/>
      <c r="H21" s="224"/>
      <c r="I21" s="224"/>
      <c r="J21" s="224"/>
      <c r="K21" s="224"/>
      <c r="L21" s="224"/>
      <c r="M21" s="224"/>
      <c r="N21" s="224"/>
      <c r="O21" s="224"/>
    </row>
    <row r="22" spans="1:15" ht="17.100000000000001" customHeight="1" x14ac:dyDescent="0.25">
      <c r="A22" s="213" t="s">
        <v>107</v>
      </c>
      <c r="B22" s="213"/>
      <c r="C22" s="213"/>
      <c r="D22" s="213"/>
      <c r="E22" s="213"/>
      <c r="F22" s="213"/>
      <c r="G22" s="213"/>
      <c r="H22" s="213"/>
      <c r="I22" s="213"/>
      <c r="J22" s="213"/>
      <c r="K22" s="213"/>
      <c r="L22" s="213"/>
      <c r="M22" s="213"/>
      <c r="N22" s="213"/>
      <c r="O22" s="213"/>
    </row>
    <row r="23" spans="1:15" ht="17.100000000000001" customHeight="1" x14ac:dyDescent="0.25">
      <c r="A23" s="225" t="s">
        <v>101</v>
      </c>
      <c r="B23" s="225"/>
      <c r="C23" s="225"/>
      <c r="D23" s="62" t="s">
        <v>88</v>
      </c>
      <c r="E23" s="62" t="s">
        <v>89</v>
      </c>
      <c r="F23" s="62" t="s">
        <v>90</v>
      </c>
      <c r="G23" s="62" t="s">
        <v>91</v>
      </c>
      <c r="H23" s="62" t="s">
        <v>92</v>
      </c>
      <c r="I23" s="62" t="s">
        <v>93</v>
      </c>
      <c r="J23" s="62" t="s">
        <v>94</v>
      </c>
      <c r="K23" s="62" t="s">
        <v>95</v>
      </c>
      <c r="L23" s="62" t="s">
        <v>102</v>
      </c>
      <c r="M23" s="62" t="s">
        <v>97</v>
      </c>
      <c r="N23" s="62" t="s">
        <v>98</v>
      </c>
      <c r="O23" s="62" t="s">
        <v>99</v>
      </c>
    </row>
    <row r="24" spans="1:15" ht="17.100000000000001" customHeight="1" x14ac:dyDescent="0.3">
      <c r="A24" s="63" t="str">
        <f>Identificación!I15</f>
        <v>Avance meta de actividades artísticas (2019)</v>
      </c>
      <c r="B24" s="64"/>
      <c r="C24" s="69">
        <v>1100</v>
      </c>
      <c r="D24" s="55">
        <f>SUM($D$13:D13)/$C$24</f>
        <v>0</v>
      </c>
      <c r="E24" s="55">
        <f>SUM($D$13:E13)/$C$24</f>
        <v>9.0909090909090909E-4</v>
      </c>
      <c r="F24" s="55">
        <f>SUM($D$13:F13)/$C$24</f>
        <v>1.2727272727272728E-2</v>
      </c>
      <c r="G24" s="55">
        <f>SUM($D$13:G13)/$C$24</f>
        <v>2.6363636363636363E-2</v>
      </c>
      <c r="H24" s="55">
        <f>SUM($D$13:H13)/$C$24</f>
        <v>4.5454545454545456E-2</v>
      </c>
      <c r="I24" s="55">
        <f>SUM($D$13:I13)/$C$24</f>
        <v>5.7272727272727274E-2</v>
      </c>
      <c r="J24" s="55">
        <f>SUM($D$13:J13)/$C$24</f>
        <v>8.4545454545454549E-2</v>
      </c>
      <c r="K24" s="55">
        <f>SUM($D$13:K13)/$C$24</f>
        <v>0.12181818181818181</v>
      </c>
      <c r="L24" s="55">
        <f>SUM($D$13:L13)/$C$24</f>
        <v>0.15272727272727274</v>
      </c>
      <c r="M24" s="55">
        <f>SUM($D$13:M13)/$C$24</f>
        <v>0.1918181818181818</v>
      </c>
      <c r="N24" s="55">
        <f>SUM($D$13:N13)/$C$24</f>
        <v>0.21181818181818182</v>
      </c>
      <c r="O24" s="55">
        <f>SUM($D$13:O13)/$C$24</f>
        <v>0.29454545454545455</v>
      </c>
    </row>
    <row r="25" spans="1:15" ht="17.100000000000001" customHeight="1" x14ac:dyDescent="0.3">
      <c r="A25" s="63" t="str">
        <f>Identificación!I16</f>
        <v>Avance meta de asistencias (2019)</v>
      </c>
      <c r="B25" s="64"/>
      <c r="C25" s="69">
        <v>400000</v>
      </c>
      <c r="D25" s="55">
        <f>SUM($D$14:D14)/$C$25</f>
        <v>0</v>
      </c>
      <c r="E25" s="55">
        <f>SUM($D$14:E14)/$C$25</f>
        <v>4.7500000000000003E-5</v>
      </c>
      <c r="F25" s="55">
        <f>SUM($D$14:F14)/$C$25</f>
        <v>3.4650000000000002E-3</v>
      </c>
      <c r="G25" s="55">
        <f>SUM($D$14:G14)/$C$25</f>
        <v>6.7774999999999997E-3</v>
      </c>
      <c r="H25" s="55">
        <f>SUM($D$14:H14)/$C$25</f>
        <v>9.7249999999999993E-3</v>
      </c>
      <c r="I25" s="55">
        <f>SUM($D$14:I14)/$C$25</f>
        <v>1.1939999999999999E-2</v>
      </c>
      <c r="J25" s="55">
        <f>SUM($D$14:J14)/$C$25</f>
        <v>1.6025000000000001E-2</v>
      </c>
      <c r="K25" s="55">
        <f>SUM($D$14:K14)/$C$25</f>
        <v>2.2685E-2</v>
      </c>
      <c r="L25" s="55">
        <f>SUM($D$14:L14)/$C$25</f>
        <v>2.6932500000000002E-2</v>
      </c>
      <c r="M25" s="55">
        <f>SUM($D$14:M14)/$C$25</f>
        <v>3.1202500000000001E-2</v>
      </c>
      <c r="N25" s="55">
        <f>SUM($D$14:N14)/$C$25</f>
        <v>3.4154999999999998E-2</v>
      </c>
      <c r="O25" s="55">
        <f>SUM($D$14:O14)/$C$25</f>
        <v>5.62275E-2</v>
      </c>
    </row>
    <row r="26" spans="1:15" ht="17.100000000000001" customHeight="1" x14ac:dyDescent="0.25">
      <c r="A26" s="226" t="str">
        <f>Identificación!I17</f>
        <v>Nivel de ocupación mensual de los escenarios</v>
      </c>
      <c r="B26" s="226"/>
      <c r="C26" s="226"/>
      <c r="D26" s="55">
        <f t="shared" ref="D26:O26" si="0">IFERROR(D14/D15,0)</f>
        <v>0</v>
      </c>
      <c r="E26" s="55">
        <f t="shared" si="0"/>
        <v>0.47499999999999998</v>
      </c>
      <c r="F26" s="55">
        <f t="shared" si="0"/>
        <v>0.87628205128205128</v>
      </c>
      <c r="G26" s="55">
        <f t="shared" si="0"/>
        <v>0.69736842105263153</v>
      </c>
      <c r="H26" s="55">
        <f t="shared" si="0"/>
        <v>0.35619335347432024</v>
      </c>
      <c r="I26" s="55">
        <f t="shared" si="0"/>
        <v>0.49775280898876406</v>
      </c>
      <c r="J26" s="55">
        <f t="shared" si="0"/>
        <v>0.6212927756653992</v>
      </c>
      <c r="K26" s="55">
        <f t="shared" si="0"/>
        <v>0.77217391304347827</v>
      </c>
      <c r="L26" s="55">
        <f t="shared" si="0"/>
        <v>0.48821839080459772</v>
      </c>
      <c r="M26" s="55">
        <f t="shared" si="0"/>
        <v>0.4936416184971098</v>
      </c>
      <c r="N26" s="55">
        <f t="shared" si="0"/>
        <v>0.43740740740740741</v>
      </c>
      <c r="O26" s="55">
        <f t="shared" si="0"/>
        <v>0.59574898785425101</v>
      </c>
    </row>
    <row r="27" spans="1:15" ht="17.100000000000001" customHeight="1" x14ac:dyDescent="0.25">
      <c r="A27" s="63" t="str">
        <f>Identificación!I25</f>
        <v>Avance de cumplimiento de la meta de recaudo</v>
      </c>
      <c r="B27" s="64"/>
      <c r="C27" s="56">
        <v>55000000</v>
      </c>
      <c r="D27" s="55">
        <f>SUM($D$16:D19)/$C$27</f>
        <v>0</v>
      </c>
      <c r="E27" s="55">
        <f>SUM($D$16:E19)/$C$27</f>
        <v>0</v>
      </c>
      <c r="F27" s="55">
        <f>SUM($D$16:F19)/$C$27</f>
        <v>0</v>
      </c>
      <c r="G27" s="55">
        <f>SUM($D$16:G19)/$C$27</f>
        <v>0.14068245454545455</v>
      </c>
      <c r="H27" s="55">
        <f>SUM($D$16:H19)/$C$27</f>
        <v>0.25670430909090908</v>
      </c>
      <c r="I27" s="55">
        <f>SUM($D$16:I19)/$C$27</f>
        <v>0.3103745272727273</v>
      </c>
      <c r="J27" s="55">
        <f>SUM($D$16:J19)/$C$27</f>
        <v>0.3840213818181818</v>
      </c>
      <c r="K27" s="55">
        <f>SUM($D$16:K19)/$C$27</f>
        <v>0.48165201818181819</v>
      </c>
      <c r="L27" s="55">
        <f>SUM($D$16:L19)/$C$27</f>
        <v>0.57207736363636363</v>
      </c>
      <c r="M27" s="55">
        <f>SUM($D$16:M19)/$C$27</f>
        <v>0.69643267272727272</v>
      </c>
      <c r="N27" s="55">
        <f>SUM($D$16:N19)/$C$27</f>
        <v>0.75215994545454545</v>
      </c>
      <c r="O27" s="55">
        <f>SUM($D$16:O19)/$C$27</f>
        <v>0.8088643636363636</v>
      </c>
    </row>
    <row r="28" spans="1:15" ht="17.100000000000001" customHeight="1" x14ac:dyDescent="0.25">
      <c r="A28" s="210" t="str">
        <f>Identificación!I29</f>
        <v>Porcentaje de participación de otros aportes monetarios</v>
      </c>
      <c r="B28" s="210"/>
      <c r="C28" s="210"/>
      <c r="D28" s="65">
        <f t="shared" ref="D28:O28" si="1">IFERROR(D19/SUM(D16:D19),0)</f>
        <v>0</v>
      </c>
      <c r="E28" s="65">
        <f t="shared" si="1"/>
        <v>0</v>
      </c>
      <c r="F28" s="65">
        <f t="shared" si="1"/>
        <v>0</v>
      </c>
      <c r="G28" s="65">
        <f t="shared" si="1"/>
        <v>0</v>
      </c>
      <c r="H28" s="65">
        <f t="shared" si="1"/>
        <v>0</v>
      </c>
      <c r="I28" s="65">
        <f t="shared" si="1"/>
        <v>0</v>
      </c>
      <c r="J28" s="65">
        <f t="shared" si="1"/>
        <v>0</v>
      </c>
      <c r="K28" s="65">
        <f t="shared" si="1"/>
        <v>0</v>
      </c>
      <c r="L28" s="65">
        <f t="shared" si="1"/>
        <v>0</v>
      </c>
      <c r="M28" s="65">
        <f t="shared" si="1"/>
        <v>0</v>
      </c>
      <c r="N28" s="65">
        <f t="shared" si="1"/>
        <v>0</v>
      </c>
      <c r="O28" s="65">
        <f t="shared" si="1"/>
        <v>0</v>
      </c>
    </row>
  </sheetData>
  <mergeCells count="28">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10:O10"/>
    <mergeCell ref="A11:O11"/>
    <mergeCell ref="B12:C12"/>
    <mergeCell ref="A13:A15"/>
    <mergeCell ref="A16:A20"/>
    <mergeCell ref="A21:O21"/>
    <mergeCell ref="A22:O22"/>
    <mergeCell ref="A23:C23"/>
    <mergeCell ref="A26:C26"/>
    <mergeCell ref="A28:C28"/>
  </mergeCells>
  <pageMargins left="0.59027777777777801" right="0.59027777777777801" top="0.59027777777777801" bottom="0.59027777777777801" header="0.51180555555555496" footer="0.51180555555555496"/>
  <pageSetup paperSize="14" scale="72" firstPageNumber="0" orientation="landscape"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D1DC"/>
  </sheetPr>
  <dimension ref="A1:O25"/>
  <sheetViews>
    <sheetView showGridLines="0" zoomScale="90" zoomScaleNormal="90" workbookViewId="0">
      <selection activeCell="R13" sqref="R13"/>
    </sheetView>
  </sheetViews>
  <sheetFormatPr baseColWidth="10" defaultColWidth="9.140625" defaultRowHeight="15" x14ac:dyDescent="0.25"/>
  <cols>
    <col min="1" max="1" width="20.85546875" customWidth="1"/>
    <col min="2" max="2" width="38" customWidth="1"/>
    <col min="3" max="3" width="13.85546875" customWidth="1"/>
    <col min="4" max="4" width="13" customWidth="1"/>
    <col min="5" max="7" width="11.42578125"/>
    <col min="8" max="9" width="11.85546875" customWidth="1"/>
    <col min="10" max="15" width="11.42578125"/>
    <col min="16" max="1025" width="14.42578125" customWidth="1"/>
  </cols>
  <sheetData>
    <row r="1" spans="1:15" ht="17.100000000000001" customHeight="1" x14ac:dyDescent="0.25">
      <c r="A1" s="228"/>
      <c r="B1" s="228"/>
      <c r="C1" s="228"/>
      <c r="D1" s="209" t="s">
        <v>0</v>
      </c>
      <c r="E1" s="209"/>
      <c r="F1" s="209"/>
      <c r="G1" s="209"/>
      <c r="H1" s="209"/>
      <c r="I1" s="209"/>
      <c r="J1" s="209"/>
      <c r="K1" s="209"/>
      <c r="L1" s="210" t="s">
        <v>76</v>
      </c>
      <c r="M1" s="210"/>
      <c r="N1" s="210"/>
      <c r="O1" s="210"/>
    </row>
    <row r="2" spans="1:15" ht="17.100000000000001" customHeight="1" x14ac:dyDescent="0.25">
      <c r="A2" s="228"/>
      <c r="B2" s="228"/>
      <c r="C2" s="228"/>
      <c r="D2" s="209"/>
      <c r="E2" s="209"/>
      <c r="F2" s="209"/>
      <c r="G2" s="209"/>
      <c r="H2" s="209"/>
      <c r="I2" s="209"/>
      <c r="J2" s="209"/>
      <c r="K2" s="209"/>
      <c r="L2" s="210" t="s">
        <v>77</v>
      </c>
      <c r="M2" s="210"/>
      <c r="N2" s="210"/>
      <c r="O2" s="210"/>
    </row>
    <row r="3" spans="1:15" s="68" customFormat="1" ht="17.100000000000001" customHeight="1" x14ac:dyDescent="0.25">
      <c r="A3" s="228"/>
      <c r="B3" s="228"/>
      <c r="C3" s="228"/>
      <c r="D3" s="223" t="s">
        <v>3</v>
      </c>
      <c r="E3" s="223"/>
      <c r="F3" s="223"/>
      <c r="G3" s="223"/>
      <c r="H3" s="223"/>
      <c r="I3" s="223"/>
      <c r="J3" s="223"/>
      <c r="K3" s="223"/>
      <c r="L3" s="210" t="s">
        <v>78</v>
      </c>
      <c r="M3" s="210"/>
      <c r="N3" s="210"/>
      <c r="O3" s="210"/>
    </row>
    <row r="4" spans="1:15" ht="17.100000000000001" customHeight="1" x14ac:dyDescent="0.25">
      <c r="A4" s="228"/>
      <c r="B4" s="228"/>
      <c r="C4" s="228"/>
      <c r="D4" s="223"/>
      <c r="E4" s="223"/>
      <c r="F4" s="223"/>
      <c r="G4" s="223"/>
      <c r="H4" s="223"/>
      <c r="I4" s="223"/>
      <c r="J4" s="223"/>
      <c r="K4" s="223"/>
      <c r="L4" s="210" t="s">
        <v>104</v>
      </c>
      <c r="M4" s="210"/>
      <c r="N4" s="210"/>
      <c r="O4" s="210"/>
    </row>
    <row r="5" spans="1:15" ht="17.100000000000001" customHeight="1" x14ac:dyDescent="0.3">
      <c r="A5" s="205"/>
      <c r="B5" s="205"/>
      <c r="C5" s="205"/>
      <c r="D5" s="205"/>
      <c r="E5" s="205"/>
      <c r="F5" s="205"/>
      <c r="G5" s="205"/>
      <c r="H5" s="205"/>
      <c r="I5" s="205"/>
      <c r="J5" s="205"/>
      <c r="K5" s="205"/>
      <c r="L5" s="205"/>
      <c r="M5" s="205"/>
      <c r="N5" s="205"/>
      <c r="O5" s="205"/>
    </row>
    <row r="6" spans="1:15" ht="17.100000000000001" customHeight="1" x14ac:dyDescent="0.25">
      <c r="A6" s="217" t="s">
        <v>6</v>
      </c>
      <c r="B6" s="217"/>
      <c r="C6" s="217"/>
      <c r="D6" s="217"/>
      <c r="E6" s="220" t="str">
        <f>Identificación!C6</f>
        <v>Desempeño de la gestión integral de los espacios culturales para la circulación de artes escénicas.</v>
      </c>
      <c r="F6" s="220"/>
      <c r="G6" s="220"/>
      <c r="H6" s="220"/>
      <c r="I6" s="220"/>
      <c r="J6" s="220"/>
      <c r="K6" s="220"/>
      <c r="L6" s="220"/>
      <c r="M6" s="220"/>
      <c r="N6" s="220"/>
      <c r="O6" s="220"/>
    </row>
    <row r="7" spans="1:15" ht="17.100000000000001" customHeight="1" x14ac:dyDescent="0.25">
      <c r="A7" s="217" t="s">
        <v>80</v>
      </c>
      <c r="B7" s="217"/>
      <c r="C7" s="217"/>
      <c r="D7" s="217"/>
      <c r="E7" s="220" t="s">
        <v>81</v>
      </c>
      <c r="F7" s="220"/>
      <c r="G7" s="220"/>
      <c r="H7" s="220"/>
      <c r="I7" s="220"/>
      <c r="J7" s="220"/>
      <c r="K7" s="220"/>
      <c r="L7" s="220"/>
      <c r="M7" s="220"/>
      <c r="N7" s="220"/>
      <c r="O7" s="220"/>
    </row>
    <row r="8" spans="1:15" ht="17.100000000000001" customHeight="1" x14ac:dyDescent="0.25">
      <c r="A8" s="217" t="s">
        <v>82</v>
      </c>
      <c r="B8" s="217"/>
      <c r="C8" s="217"/>
      <c r="D8" s="217"/>
      <c r="E8" s="218" t="s">
        <v>83</v>
      </c>
      <c r="F8" s="218"/>
      <c r="G8" s="218"/>
      <c r="H8" s="218"/>
      <c r="I8" s="217" t="s">
        <v>84</v>
      </c>
      <c r="J8" s="217"/>
      <c r="K8" s="217"/>
      <c r="L8" s="219">
        <v>43845</v>
      </c>
      <c r="M8" s="219"/>
      <c r="N8" s="219"/>
      <c r="O8" s="219"/>
    </row>
    <row r="9" spans="1:15" ht="17.100000000000001" customHeight="1" x14ac:dyDescent="0.25">
      <c r="A9" s="217" t="s">
        <v>85</v>
      </c>
      <c r="B9" s="217"/>
      <c r="C9" s="217"/>
      <c r="D9" s="217"/>
      <c r="E9" s="220" t="s">
        <v>86</v>
      </c>
      <c r="F9" s="220"/>
      <c r="G9" s="220"/>
      <c r="H9" s="220"/>
      <c r="I9" s="220"/>
      <c r="J9" s="220"/>
      <c r="K9" s="220"/>
      <c r="L9" s="220"/>
      <c r="M9" s="220"/>
      <c r="N9" s="220"/>
      <c r="O9" s="220"/>
    </row>
    <row r="10" spans="1:15" ht="17.100000000000001" customHeight="1" x14ac:dyDescent="0.25">
      <c r="A10" s="203"/>
      <c r="B10" s="203"/>
      <c r="C10" s="203"/>
      <c r="D10" s="203"/>
      <c r="E10" s="203"/>
      <c r="F10" s="203"/>
      <c r="G10" s="203"/>
      <c r="H10" s="203"/>
      <c r="I10" s="203"/>
      <c r="J10" s="203"/>
      <c r="K10" s="203"/>
      <c r="L10" s="203"/>
      <c r="M10" s="203"/>
      <c r="N10" s="203"/>
      <c r="O10" s="203"/>
    </row>
    <row r="11" spans="1:15" ht="17.100000000000001" customHeight="1" x14ac:dyDescent="0.25">
      <c r="A11" s="214" t="s">
        <v>87</v>
      </c>
      <c r="B11" s="214"/>
      <c r="C11" s="214"/>
      <c r="D11" s="214"/>
      <c r="E11" s="214"/>
      <c r="F11" s="214"/>
      <c r="G11" s="214"/>
      <c r="H11" s="214"/>
      <c r="I11" s="214"/>
      <c r="J11" s="214"/>
      <c r="K11" s="214"/>
      <c r="L11" s="214"/>
      <c r="M11" s="214"/>
      <c r="N11" s="214"/>
      <c r="O11" s="214"/>
    </row>
    <row r="12" spans="1:15" ht="17.100000000000001" customHeight="1" x14ac:dyDescent="0.25">
      <c r="A12" s="44" t="s">
        <v>20</v>
      </c>
      <c r="B12" s="215" t="s">
        <v>21</v>
      </c>
      <c r="C12" s="215"/>
      <c r="D12" s="45" t="s">
        <v>88</v>
      </c>
      <c r="E12" s="45" t="s">
        <v>89</v>
      </c>
      <c r="F12" s="45" t="s">
        <v>90</v>
      </c>
      <c r="G12" s="45" t="s">
        <v>91</v>
      </c>
      <c r="H12" s="45" t="s">
        <v>92</v>
      </c>
      <c r="I12" s="45" t="s">
        <v>93</v>
      </c>
      <c r="J12" s="45" t="s">
        <v>94</v>
      </c>
      <c r="K12" s="45" t="s">
        <v>95</v>
      </c>
      <c r="L12" s="45" t="s">
        <v>96</v>
      </c>
      <c r="M12" s="45" t="s">
        <v>97</v>
      </c>
      <c r="N12" s="45" t="s">
        <v>98</v>
      </c>
      <c r="O12" s="45" t="s">
        <v>99</v>
      </c>
    </row>
    <row r="13" spans="1:15" ht="51" customHeight="1" x14ac:dyDescent="0.25">
      <c r="A13" s="230"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0</v>
      </c>
      <c r="E13" s="47">
        <v>0</v>
      </c>
      <c r="F13" s="47">
        <v>0</v>
      </c>
      <c r="G13" s="47">
        <v>0</v>
      </c>
      <c r="H13" s="47">
        <v>8</v>
      </c>
      <c r="I13" s="47">
        <v>9</v>
      </c>
      <c r="J13" s="47">
        <v>5</v>
      </c>
      <c r="K13" s="47">
        <v>7</v>
      </c>
      <c r="L13" s="47">
        <v>3</v>
      </c>
      <c r="M13" s="47">
        <v>7</v>
      </c>
      <c r="N13" s="47">
        <v>9</v>
      </c>
      <c r="O13" s="47">
        <v>4</v>
      </c>
    </row>
    <row r="14" spans="1:15" ht="51" customHeight="1" x14ac:dyDescent="0.25">
      <c r="A14" s="230"/>
      <c r="B14" s="6" t="str">
        <f>Identificación!E16</f>
        <v>Número de asistencias a las actividades artísticas del mes</v>
      </c>
      <c r="C14" s="46" t="str">
        <f>Identificación!D16</f>
        <v>b</v>
      </c>
      <c r="D14" s="47">
        <v>0</v>
      </c>
      <c r="E14" s="47">
        <v>0</v>
      </c>
      <c r="F14" s="47">
        <v>0</v>
      </c>
      <c r="G14" s="47">
        <v>0</v>
      </c>
      <c r="H14" s="47">
        <v>6350</v>
      </c>
      <c r="I14" s="47">
        <v>9318</v>
      </c>
      <c r="J14" s="47">
        <v>23780</v>
      </c>
      <c r="K14" s="47">
        <v>30275</v>
      </c>
      <c r="L14" s="47">
        <v>1423</v>
      </c>
      <c r="M14" s="47">
        <v>1300</v>
      </c>
      <c r="N14" s="47">
        <v>9805</v>
      </c>
      <c r="O14" s="47">
        <v>1150</v>
      </c>
    </row>
    <row r="15" spans="1:15" ht="33.950000000000003" customHeight="1" x14ac:dyDescent="0.25">
      <c r="A15" s="207" t="str">
        <f>Identificación!B25</f>
        <v>3.1 Sostenibilidad Económica</v>
      </c>
      <c r="B15" s="6" t="str">
        <f>Identificación!E25</f>
        <v>Ingresos generados por programación propia del mes</v>
      </c>
      <c r="C15" s="46" t="str">
        <f>Identificación!D25</f>
        <v>a</v>
      </c>
      <c r="D15" s="58">
        <v>0</v>
      </c>
      <c r="E15" s="58">
        <v>0</v>
      </c>
      <c r="F15" s="58">
        <v>0</v>
      </c>
      <c r="G15" s="58">
        <v>0</v>
      </c>
      <c r="H15" s="58">
        <v>0</v>
      </c>
      <c r="I15" s="58">
        <v>0</v>
      </c>
      <c r="J15" s="58">
        <v>0</v>
      </c>
      <c r="K15" s="58">
        <v>0</v>
      </c>
      <c r="L15" s="58">
        <v>0</v>
      </c>
      <c r="M15" s="58">
        <v>0</v>
      </c>
      <c r="N15" s="58">
        <v>0</v>
      </c>
      <c r="O15" s="58">
        <v>0</v>
      </c>
    </row>
    <row r="16" spans="1:15" ht="33" x14ac:dyDescent="0.25">
      <c r="A16" s="207"/>
      <c r="B16" s="6" t="str">
        <f>Identificación!E26</f>
        <v>Ingresos generados por coproducciones del mes</v>
      </c>
      <c r="C16" s="46" t="str">
        <f>Identificación!D26</f>
        <v>b</v>
      </c>
      <c r="D16" s="58">
        <v>0</v>
      </c>
      <c r="E16" s="58">
        <v>0</v>
      </c>
      <c r="F16" s="58">
        <v>0</v>
      </c>
      <c r="G16" s="58">
        <v>0</v>
      </c>
      <c r="H16" s="58">
        <v>0</v>
      </c>
      <c r="I16" s="58">
        <v>0</v>
      </c>
      <c r="J16" s="58">
        <v>0</v>
      </c>
      <c r="K16" s="58">
        <v>0</v>
      </c>
      <c r="L16" s="58">
        <v>0</v>
      </c>
      <c r="M16" s="58">
        <v>0</v>
      </c>
      <c r="N16" s="58">
        <v>0</v>
      </c>
      <c r="O16" s="58">
        <v>0</v>
      </c>
    </row>
    <row r="17" spans="1:15" ht="33.950000000000003" customHeight="1" x14ac:dyDescent="0.25">
      <c r="A17" s="207"/>
      <c r="B17" s="6" t="str">
        <f>Identificación!E27</f>
        <v>Ingresos por otros conceptos del mes (arrendamientos, alquileres, comodatos, etc)</v>
      </c>
      <c r="C17" s="46" t="str">
        <f>Identificación!D27</f>
        <v>c</v>
      </c>
      <c r="D17" s="58">
        <v>0</v>
      </c>
      <c r="E17" s="58">
        <v>0</v>
      </c>
      <c r="F17" s="58">
        <v>0</v>
      </c>
      <c r="G17" s="58">
        <v>0</v>
      </c>
      <c r="H17" s="58">
        <v>0</v>
      </c>
      <c r="I17" s="58">
        <v>0</v>
      </c>
      <c r="J17" s="58">
        <v>0</v>
      </c>
      <c r="K17" s="58">
        <v>0</v>
      </c>
      <c r="L17" s="58">
        <v>0</v>
      </c>
      <c r="M17" s="58">
        <v>0</v>
      </c>
      <c r="N17" s="58">
        <v>0</v>
      </c>
      <c r="O17" s="58">
        <v>0</v>
      </c>
    </row>
    <row r="18" spans="1:15" ht="33.950000000000003" customHeight="1" x14ac:dyDescent="0.25">
      <c r="A18" s="207"/>
      <c r="B18" s="6" t="str">
        <f>Identificación!E28</f>
        <v>Valor de aportes monetarios por alianzas, patrocinios y otros conceptos del mes</v>
      </c>
      <c r="C18" s="46" t="str">
        <f>Identificación!D28</f>
        <v>d</v>
      </c>
      <c r="D18" s="58">
        <v>0</v>
      </c>
      <c r="E18" s="58">
        <v>0</v>
      </c>
      <c r="F18" s="58">
        <v>0</v>
      </c>
      <c r="G18" s="58">
        <v>0</v>
      </c>
      <c r="H18" s="58">
        <v>0</v>
      </c>
      <c r="I18" s="58">
        <v>0</v>
      </c>
      <c r="J18" s="58">
        <v>0</v>
      </c>
      <c r="K18" s="58">
        <v>0</v>
      </c>
      <c r="L18" s="58">
        <v>0</v>
      </c>
      <c r="M18" s="58">
        <v>0</v>
      </c>
      <c r="N18" s="58">
        <v>0</v>
      </c>
      <c r="O18" s="58">
        <v>0</v>
      </c>
    </row>
    <row r="19" spans="1:15" ht="33.950000000000003" customHeight="1" x14ac:dyDescent="0.25">
      <c r="A19" s="207"/>
      <c r="B19" s="6" t="str">
        <f>Identificación!E30</f>
        <v>Valor de otros aportes (no monetarios) por alianzas, patrocinios y otros conceptos del mes</v>
      </c>
      <c r="C19" s="46" t="str">
        <f>Identificación!D30</f>
        <v>e</v>
      </c>
      <c r="D19" s="58">
        <v>0</v>
      </c>
      <c r="E19" s="58">
        <v>0</v>
      </c>
      <c r="F19" s="58">
        <v>0</v>
      </c>
      <c r="G19" s="58">
        <v>0</v>
      </c>
      <c r="H19" s="58">
        <v>156500000</v>
      </c>
      <c r="I19" s="58">
        <v>130000000</v>
      </c>
      <c r="J19" s="58">
        <v>53000000</v>
      </c>
      <c r="K19" s="58">
        <v>45000000</v>
      </c>
      <c r="L19" s="58">
        <v>19754015</v>
      </c>
      <c r="M19" s="58">
        <v>21200000</v>
      </c>
      <c r="N19" s="58">
        <v>53800000</v>
      </c>
      <c r="O19" s="58">
        <v>6000000</v>
      </c>
    </row>
    <row r="20" spans="1:15" ht="17.100000000000001" customHeight="1" x14ac:dyDescent="0.25">
      <c r="A20" s="224"/>
      <c r="B20" s="224"/>
      <c r="C20" s="224"/>
      <c r="D20" s="224"/>
      <c r="E20" s="224"/>
      <c r="F20" s="224"/>
      <c r="G20" s="224"/>
      <c r="H20" s="224"/>
      <c r="I20" s="224"/>
      <c r="J20" s="224"/>
      <c r="K20" s="224"/>
      <c r="L20" s="224"/>
      <c r="M20" s="224"/>
      <c r="N20" s="224"/>
      <c r="O20" s="224"/>
    </row>
    <row r="21" spans="1:15" ht="17.100000000000001" customHeight="1" x14ac:dyDescent="0.25">
      <c r="A21" s="213" t="s">
        <v>108</v>
      </c>
      <c r="B21" s="213"/>
      <c r="C21" s="213"/>
      <c r="D21" s="213"/>
      <c r="E21" s="213"/>
      <c r="F21" s="213"/>
      <c r="G21" s="213"/>
      <c r="H21" s="213"/>
      <c r="I21" s="213"/>
      <c r="J21" s="213"/>
      <c r="K21" s="213"/>
      <c r="L21" s="213"/>
      <c r="M21" s="213"/>
      <c r="N21" s="213"/>
      <c r="O21" s="213"/>
    </row>
    <row r="22" spans="1:15" ht="17.100000000000001" customHeight="1" x14ac:dyDescent="0.25">
      <c r="A22" s="225" t="s">
        <v>101</v>
      </c>
      <c r="B22" s="225"/>
      <c r="C22" s="225"/>
      <c r="D22" s="71" t="s">
        <v>88</v>
      </c>
      <c r="E22" s="62" t="s">
        <v>89</v>
      </c>
      <c r="F22" s="62" t="s">
        <v>90</v>
      </c>
      <c r="G22" s="62" t="s">
        <v>91</v>
      </c>
      <c r="H22" s="62" t="s">
        <v>92</v>
      </c>
      <c r="I22" s="62" t="s">
        <v>93</v>
      </c>
      <c r="J22" s="62" t="s">
        <v>94</v>
      </c>
      <c r="K22" s="62" t="s">
        <v>95</v>
      </c>
      <c r="L22" s="62" t="s">
        <v>102</v>
      </c>
      <c r="M22" s="62" t="s">
        <v>97</v>
      </c>
      <c r="N22" s="62" t="s">
        <v>98</v>
      </c>
      <c r="O22" s="62" t="s">
        <v>99</v>
      </c>
    </row>
    <row r="23" spans="1:15" ht="17.100000000000001" customHeight="1" x14ac:dyDescent="0.3">
      <c r="A23" s="63" t="str">
        <f>Identificación!I15</f>
        <v>Avance meta de actividades artísticas (2019)</v>
      </c>
      <c r="B23" s="64"/>
      <c r="C23" s="69">
        <v>1100</v>
      </c>
      <c r="D23" s="55">
        <f>SUM($D$13:D13)/$C$23</f>
        <v>0</v>
      </c>
      <c r="E23" s="55">
        <f>SUM($D$13:E13)/$C$23</f>
        <v>0</v>
      </c>
      <c r="F23" s="55">
        <f>SUM($D$13:F13)/$C$23</f>
        <v>0</v>
      </c>
      <c r="G23" s="55">
        <f>SUM($D$13:G13)/$C$23</f>
        <v>0</v>
      </c>
      <c r="H23" s="55">
        <f>SUM($D$13:H13)/$C$23</f>
        <v>7.2727272727272727E-3</v>
      </c>
      <c r="I23" s="55">
        <f>SUM($D$13:I13)/$C$23</f>
        <v>1.5454545454545455E-2</v>
      </c>
      <c r="J23" s="55">
        <f>SUM($D$13:J13)/$C$23</f>
        <v>0.02</v>
      </c>
      <c r="K23" s="55">
        <f>SUM($D$13:K13)/$C$23</f>
        <v>2.6363636363636363E-2</v>
      </c>
      <c r="L23" s="55">
        <f>SUM($D$13:L13)/$C$23</f>
        <v>2.9090909090909091E-2</v>
      </c>
      <c r="M23" s="55">
        <f>SUM($D$13:M13)/$C$23</f>
        <v>3.5454545454545454E-2</v>
      </c>
      <c r="N23" s="55">
        <f>SUM($D$13:N13)/$C$23</f>
        <v>4.363636363636364E-2</v>
      </c>
      <c r="O23" s="55">
        <f>SUM($D$13:O13)/$C$23</f>
        <v>4.7272727272727272E-2</v>
      </c>
    </row>
    <row r="24" spans="1:15" ht="17.100000000000001" customHeight="1" x14ac:dyDescent="0.3">
      <c r="A24" s="63" t="str">
        <f>Identificación!I16</f>
        <v>Avance meta de asistencias (2019)</v>
      </c>
      <c r="B24" s="64"/>
      <c r="C24" s="69">
        <v>400000</v>
      </c>
      <c r="D24" s="55">
        <f>SUM($D$14:D14)/$C$24</f>
        <v>0</v>
      </c>
      <c r="E24" s="55">
        <f>SUM($D$14:E14)/$C$24</f>
        <v>0</v>
      </c>
      <c r="F24" s="55">
        <f>SUM($D$14:F14)/$C$24</f>
        <v>0</v>
      </c>
      <c r="G24" s="55">
        <f>SUM($D$14:G14)/$C$24</f>
        <v>0</v>
      </c>
      <c r="H24" s="55">
        <f>SUM($D$14:H14)/$C$24</f>
        <v>1.5875E-2</v>
      </c>
      <c r="I24" s="55">
        <f>SUM($D$14:I14)/$C$24</f>
        <v>3.9170000000000003E-2</v>
      </c>
      <c r="J24" s="55">
        <f>SUM($D$14:J14)/$C$24</f>
        <v>9.8619999999999999E-2</v>
      </c>
      <c r="K24" s="55">
        <f>SUM($D$14:K14)/$C$24</f>
        <v>0.1743075</v>
      </c>
      <c r="L24" s="55">
        <f>SUM($D$14:L14)/$C$24</f>
        <v>0.177865</v>
      </c>
      <c r="M24" s="55">
        <f>SUM($D$14:M14)/$C$24</f>
        <v>0.181115</v>
      </c>
      <c r="N24" s="55">
        <f>SUM($D$14:N14)/$C$24</f>
        <v>0.20562749999999999</v>
      </c>
      <c r="O24" s="55">
        <f>SUM($D$14:O14)/$C$24</f>
        <v>0.20850250000000001</v>
      </c>
    </row>
    <row r="25" spans="1:15" s="68" customFormat="1" ht="17.100000000000001" customHeight="1" x14ac:dyDescent="0.25">
      <c r="A25" s="229" t="s">
        <v>39</v>
      </c>
      <c r="B25" s="229"/>
      <c r="C25" s="229"/>
      <c r="D25" s="55">
        <f>IFERROR(D14/#REF!,0)</f>
        <v>0</v>
      </c>
      <c r="E25" s="55">
        <f>IFERROR(E14/#REF!,0)</f>
        <v>0</v>
      </c>
      <c r="F25" s="55">
        <f>IFERROR(F14/#REF!,0)</f>
        <v>0</v>
      </c>
      <c r="G25" s="55">
        <f>IFERROR(G14/#REF!,0)</f>
        <v>0</v>
      </c>
      <c r="H25" s="55">
        <f>IFERROR(H14/#REF!,0)</f>
        <v>0</v>
      </c>
      <c r="I25" s="55">
        <f>IFERROR(I14/#REF!,0)</f>
        <v>0</v>
      </c>
      <c r="J25" s="55">
        <f>IFERROR(J14/#REF!,0)</f>
        <v>0</v>
      </c>
      <c r="K25" s="55">
        <f>IFERROR(K14/#REF!,0)</f>
        <v>0</v>
      </c>
      <c r="L25" s="55">
        <f>IFERROR(L14/#REF!,0)</f>
        <v>0</v>
      </c>
      <c r="M25" s="55">
        <f>IFERROR(M14/#REF!,0)</f>
        <v>0</v>
      </c>
      <c r="N25" s="55">
        <f>IFERROR(N14/#REF!,0)</f>
        <v>0</v>
      </c>
      <c r="O25" s="55">
        <f>IFERROR(O14/#REF!,0)</f>
        <v>0</v>
      </c>
    </row>
  </sheetData>
  <mergeCells count="27">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20:O20"/>
    <mergeCell ref="A21:O21"/>
    <mergeCell ref="A22:C22"/>
    <mergeCell ref="A25:C25"/>
    <mergeCell ref="A10:O10"/>
    <mergeCell ref="A11:O11"/>
    <mergeCell ref="B12:C12"/>
    <mergeCell ref="A13:A14"/>
    <mergeCell ref="A15:A19"/>
  </mergeCells>
  <pageMargins left="0.59027777777777801" right="0.59027777777777801" top="0.59027777777777801" bottom="0.59027777777777801" header="0.51180555555555496" footer="0.51180555555555496"/>
  <pageSetup paperSize="14" scale="72" firstPageNumber="0" orientation="landscape"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D1DC"/>
  </sheetPr>
  <dimension ref="A1:O21"/>
  <sheetViews>
    <sheetView showGridLines="0" zoomScale="90" zoomScaleNormal="90" workbookViewId="0">
      <selection activeCell="Q13" sqref="Q13"/>
    </sheetView>
  </sheetViews>
  <sheetFormatPr baseColWidth="10" defaultColWidth="9.140625" defaultRowHeight="15" x14ac:dyDescent="0.25"/>
  <cols>
    <col min="1" max="1" width="20.85546875" customWidth="1"/>
    <col min="2" max="2" width="38" customWidth="1"/>
    <col min="3" max="3" width="13.85546875" customWidth="1"/>
    <col min="4" max="15" width="11.42578125"/>
    <col min="16" max="1025" width="14.42578125" customWidth="1"/>
  </cols>
  <sheetData>
    <row r="1" spans="1:15" ht="17.100000000000001" customHeight="1" x14ac:dyDescent="0.25">
      <c r="A1" s="228"/>
      <c r="B1" s="228"/>
      <c r="C1" s="228"/>
      <c r="D1" s="209" t="s">
        <v>0</v>
      </c>
      <c r="E1" s="209"/>
      <c r="F1" s="209"/>
      <c r="G1" s="209"/>
      <c r="H1" s="209"/>
      <c r="I1" s="209"/>
      <c r="J1" s="209"/>
      <c r="K1" s="209"/>
      <c r="L1" s="210" t="s">
        <v>76</v>
      </c>
      <c r="M1" s="210"/>
      <c r="N1" s="210"/>
      <c r="O1" s="210"/>
    </row>
    <row r="2" spans="1:15" ht="17.100000000000001" customHeight="1" x14ac:dyDescent="0.25">
      <c r="A2" s="228"/>
      <c r="B2" s="228"/>
      <c r="C2" s="228"/>
      <c r="D2" s="209"/>
      <c r="E2" s="209"/>
      <c r="F2" s="209"/>
      <c r="G2" s="209"/>
      <c r="H2" s="209"/>
      <c r="I2" s="209"/>
      <c r="J2" s="209"/>
      <c r="K2" s="209"/>
      <c r="L2" s="210" t="s">
        <v>77</v>
      </c>
      <c r="M2" s="210"/>
      <c r="N2" s="210"/>
      <c r="O2" s="210"/>
    </row>
    <row r="3" spans="1:15" s="68" customFormat="1" ht="17.100000000000001" customHeight="1" x14ac:dyDescent="0.25">
      <c r="A3" s="228"/>
      <c r="B3" s="228"/>
      <c r="C3" s="228"/>
      <c r="D3" s="223" t="s">
        <v>3</v>
      </c>
      <c r="E3" s="223"/>
      <c r="F3" s="223"/>
      <c r="G3" s="223"/>
      <c r="H3" s="223"/>
      <c r="I3" s="223"/>
      <c r="J3" s="223"/>
      <c r="K3" s="223"/>
      <c r="L3" s="210" t="s">
        <v>78</v>
      </c>
      <c r="M3" s="210"/>
      <c r="N3" s="210"/>
      <c r="O3" s="210"/>
    </row>
    <row r="4" spans="1:15" ht="17.100000000000001" customHeight="1" x14ac:dyDescent="0.25">
      <c r="A4" s="228"/>
      <c r="B4" s="228"/>
      <c r="C4" s="228"/>
      <c r="D4" s="223"/>
      <c r="E4" s="223"/>
      <c r="F4" s="223"/>
      <c r="G4" s="223"/>
      <c r="H4" s="223"/>
      <c r="I4" s="223"/>
      <c r="J4" s="223"/>
      <c r="K4" s="223"/>
      <c r="L4" s="210" t="s">
        <v>104</v>
      </c>
      <c r="M4" s="210"/>
      <c r="N4" s="210"/>
      <c r="O4" s="210"/>
    </row>
    <row r="5" spans="1:15" ht="17.100000000000001" customHeight="1" x14ac:dyDescent="0.3">
      <c r="A5" s="205"/>
      <c r="B5" s="205"/>
      <c r="C5" s="205"/>
      <c r="D5" s="205"/>
      <c r="E5" s="205"/>
      <c r="F5" s="205"/>
      <c r="G5" s="205"/>
      <c r="H5" s="205"/>
      <c r="I5" s="205"/>
      <c r="J5" s="205"/>
      <c r="K5" s="205"/>
      <c r="L5" s="205"/>
      <c r="M5" s="205"/>
      <c r="N5" s="205"/>
      <c r="O5" s="205"/>
    </row>
    <row r="6" spans="1:15" ht="17.100000000000001" customHeight="1" x14ac:dyDescent="0.25">
      <c r="A6" s="217" t="s">
        <v>6</v>
      </c>
      <c r="B6" s="217"/>
      <c r="C6" s="217"/>
      <c r="D6" s="217"/>
      <c r="E6" s="220" t="str">
        <f>Identificación!C6</f>
        <v>Desempeño de la gestión integral de los espacios culturales para la circulación de artes escénicas.</v>
      </c>
      <c r="F6" s="220"/>
      <c r="G6" s="220"/>
      <c r="H6" s="220"/>
      <c r="I6" s="220"/>
      <c r="J6" s="220"/>
      <c r="K6" s="220"/>
      <c r="L6" s="220"/>
      <c r="M6" s="220"/>
      <c r="N6" s="220"/>
      <c r="O6" s="220"/>
    </row>
    <row r="7" spans="1:15" ht="17.100000000000001" customHeight="1" x14ac:dyDescent="0.25">
      <c r="A7" s="217" t="s">
        <v>80</v>
      </c>
      <c r="B7" s="217"/>
      <c r="C7" s="217"/>
      <c r="D7" s="217"/>
      <c r="E7" s="220" t="s">
        <v>81</v>
      </c>
      <c r="F7" s="220"/>
      <c r="G7" s="220"/>
      <c r="H7" s="220"/>
      <c r="I7" s="220"/>
      <c r="J7" s="220"/>
      <c r="K7" s="220"/>
      <c r="L7" s="220"/>
      <c r="M7" s="220"/>
      <c r="N7" s="220"/>
      <c r="O7" s="220"/>
    </row>
    <row r="8" spans="1:15" ht="17.100000000000001" customHeight="1" x14ac:dyDescent="0.25">
      <c r="A8" s="217" t="s">
        <v>82</v>
      </c>
      <c r="B8" s="217"/>
      <c r="C8" s="217"/>
      <c r="D8" s="217"/>
      <c r="E8" s="218" t="s">
        <v>83</v>
      </c>
      <c r="F8" s="218"/>
      <c r="G8" s="218"/>
      <c r="H8" s="218"/>
      <c r="I8" s="217" t="s">
        <v>84</v>
      </c>
      <c r="J8" s="217"/>
      <c r="K8" s="217"/>
      <c r="L8" s="219">
        <v>43845</v>
      </c>
      <c r="M8" s="219"/>
      <c r="N8" s="219"/>
      <c r="O8" s="219"/>
    </row>
    <row r="9" spans="1:15" ht="17.100000000000001" customHeight="1" x14ac:dyDescent="0.25">
      <c r="A9" s="217" t="s">
        <v>85</v>
      </c>
      <c r="B9" s="217"/>
      <c r="C9" s="217"/>
      <c r="D9" s="217"/>
      <c r="E9" s="220" t="s">
        <v>86</v>
      </c>
      <c r="F9" s="220"/>
      <c r="G9" s="220"/>
      <c r="H9" s="220"/>
      <c r="I9" s="220"/>
      <c r="J9" s="220"/>
      <c r="K9" s="220"/>
      <c r="L9" s="220"/>
      <c r="M9" s="220"/>
      <c r="N9" s="220"/>
      <c r="O9" s="220"/>
    </row>
    <row r="10" spans="1:15" ht="17.100000000000001" customHeight="1" x14ac:dyDescent="0.25">
      <c r="A10" s="203"/>
      <c r="B10" s="203"/>
      <c r="C10" s="203"/>
      <c r="D10" s="203"/>
      <c r="E10" s="203"/>
      <c r="F10" s="203"/>
      <c r="G10" s="203"/>
      <c r="H10" s="203"/>
      <c r="I10" s="203"/>
      <c r="J10" s="203"/>
      <c r="K10" s="203"/>
      <c r="L10" s="203"/>
      <c r="M10" s="203"/>
      <c r="N10" s="203"/>
      <c r="O10" s="203"/>
    </row>
    <row r="11" spans="1:15" ht="17.100000000000001" customHeight="1" x14ac:dyDescent="0.25">
      <c r="A11" s="214" t="s">
        <v>87</v>
      </c>
      <c r="B11" s="214"/>
      <c r="C11" s="214"/>
      <c r="D11" s="214"/>
      <c r="E11" s="214"/>
      <c r="F11" s="214"/>
      <c r="G11" s="214"/>
      <c r="H11" s="214"/>
      <c r="I11" s="214"/>
      <c r="J11" s="214"/>
      <c r="K11" s="214"/>
      <c r="L11" s="214"/>
      <c r="M11" s="214"/>
      <c r="N11" s="214"/>
      <c r="O11" s="214"/>
    </row>
    <row r="12" spans="1:15" ht="17.100000000000001" customHeight="1" x14ac:dyDescent="0.25">
      <c r="A12" s="44" t="s">
        <v>20</v>
      </c>
      <c r="B12" s="215" t="s">
        <v>21</v>
      </c>
      <c r="C12" s="215"/>
      <c r="D12" s="45" t="s">
        <v>88</v>
      </c>
      <c r="E12" s="45" t="s">
        <v>89</v>
      </c>
      <c r="F12" s="45" t="s">
        <v>90</v>
      </c>
      <c r="G12" s="45" t="s">
        <v>91</v>
      </c>
      <c r="H12" s="45" t="s">
        <v>92</v>
      </c>
      <c r="I12" s="45" t="s">
        <v>93</v>
      </c>
      <c r="J12" s="45" t="s">
        <v>94</v>
      </c>
      <c r="K12" s="45" t="s">
        <v>95</v>
      </c>
      <c r="L12" s="45" t="s">
        <v>96</v>
      </c>
      <c r="M12" s="45" t="s">
        <v>97</v>
      </c>
      <c r="N12" s="45" t="s">
        <v>98</v>
      </c>
      <c r="O12" s="45" t="s">
        <v>99</v>
      </c>
    </row>
    <row r="13" spans="1:15" ht="51" customHeight="1" x14ac:dyDescent="0.25">
      <c r="A13" s="230"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0</v>
      </c>
      <c r="E13" s="47">
        <v>3</v>
      </c>
      <c r="F13" s="47">
        <v>15</v>
      </c>
      <c r="G13" s="47">
        <v>24</v>
      </c>
      <c r="H13" s="47">
        <v>32</v>
      </c>
      <c r="I13" s="47">
        <v>13</v>
      </c>
      <c r="J13" s="47">
        <v>41</v>
      </c>
      <c r="K13" s="47">
        <v>33</v>
      </c>
      <c r="L13" s="47">
        <v>21</v>
      </c>
      <c r="M13" s="47">
        <v>37</v>
      </c>
      <c r="N13" s="47">
        <v>35</v>
      </c>
      <c r="O13" s="47">
        <v>19</v>
      </c>
    </row>
    <row r="14" spans="1:15" ht="51" customHeight="1" x14ac:dyDescent="0.25">
      <c r="A14" s="230"/>
      <c r="B14" s="6" t="str">
        <f>Identificación!E16</f>
        <v>Número de asistencias a las actividades artísticas del mes</v>
      </c>
      <c r="C14" s="46" t="str">
        <f>Identificación!D16</f>
        <v>b</v>
      </c>
      <c r="D14" s="47">
        <v>0</v>
      </c>
      <c r="E14" s="47">
        <v>1800</v>
      </c>
      <c r="F14" s="47">
        <v>3786</v>
      </c>
      <c r="G14" s="47">
        <v>6387</v>
      </c>
      <c r="H14" s="47">
        <v>8189</v>
      </c>
      <c r="I14" s="47">
        <v>3672</v>
      </c>
      <c r="J14" s="47">
        <v>8254</v>
      </c>
      <c r="K14" s="47">
        <v>7042</v>
      </c>
      <c r="L14" s="47">
        <v>4607</v>
      </c>
      <c r="M14" s="47">
        <v>6767</v>
      </c>
      <c r="N14" s="47">
        <v>5461</v>
      </c>
      <c r="O14" s="47">
        <v>8621</v>
      </c>
    </row>
    <row r="15" spans="1:15" ht="33.950000000000003" customHeight="1" x14ac:dyDescent="0.3">
      <c r="A15" s="72" t="str">
        <f>Identificación!B25</f>
        <v>3.1 Sostenibilidad Económica</v>
      </c>
      <c r="B15" s="6" t="str">
        <f>Identificación!E30</f>
        <v>Valor de otros aportes (no monetarios) por alianzas, patrocinios y otros conceptos del mes</v>
      </c>
      <c r="C15" s="46" t="s">
        <v>53</v>
      </c>
      <c r="D15" s="58">
        <v>0</v>
      </c>
      <c r="E15" s="58">
        <v>6000000</v>
      </c>
      <c r="F15" s="58">
        <v>8000000</v>
      </c>
      <c r="G15" s="58">
        <v>6000000</v>
      </c>
      <c r="H15" s="58">
        <v>12000000</v>
      </c>
      <c r="I15" s="58">
        <v>10000000</v>
      </c>
      <c r="J15" s="58">
        <v>16000000</v>
      </c>
      <c r="K15" s="58">
        <v>16000000</v>
      </c>
      <c r="L15" s="58">
        <v>10000000</v>
      </c>
      <c r="M15" s="58">
        <v>14000000</v>
      </c>
      <c r="N15" s="58">
        <v>28000000</v>
      </c>
      <c r="O15" s="58">
        <v>6000000</v>
      </c>
    </row>
    <row r="16" spans="1:15" ht="17.100000000000001" customHeight="1" x14ac:dyDescent="0.25">
      <c r="A16" s="224"/>
      <c r="B16" s="224"/>
      <c r="C16" s="224"/>
      <c r="D16" s="224"/>
      <c r="E16" s="224"/>
      <c r="F16" s="224"/>
      <c r="G16" s="224"/>
      <c r="H16" s="224"/>
      <c r="I16" s="224"/>
      <c r="J16" s="224"/>
      <c r="K16" s="224"/>
      <c r="L16" s="224"/>
      <c r="M16" s="224"/>
      <c r="N16" s="224"/>
      <c r="O16" s="224"/>
    </row>
    <row r="17" spans="1:15" ht="17.100000000000001" customHeight="1" x14ac:dyDescent="0.25">
      <c r="A17" s="213" t="s">
        <v>109</v>
      </c>
      <c r="B17" s="213"/>
      <c r="C17" s="213"/>
      <c r="D17" s="213"/>
      <c r="E17" s="213"/>
      <c r="F17" s="213"/>
      <c r="G17" s="213"/>
      <c r="H17" s="213"/>
      <c r="I17" s="213"/>
      <c r="J17" s="213"/>
      <c r="K17" s="213"/>
      <c r="L17" s="213"/>
      <c r="M17" s="213"/>
      <c r="N17" s="213"/>
      <c r="O17" s="213"/>
    </row>
    <row r="18" spans="1:15" ht="17.100000000000001" customHeight="1" x14ac:dyDescent="0.25">
      <c r="A18" s="225" t="s">
        <v>101</v>
      </c>
      <c r="B18" s="225"/>
      <c r="C18" s="225"/>
      <c r="D18" s="62" t="s">
        <v>88</v>
      </c>
      <c r="E18" s="62" t="s">
        <v>89</v>
      </c>
      <c r="F18" s="62" t="s">
        <v>90</v>
      </c>
      <c r="G18" s="62" t="s">
        <v>91</v>
      </c>
      <c r="H18" s="62" t="s">
        <v>92</v>
      </c>
      <c r="I18" s="62" t="s">
        <v>93</v>
      </c>
      <c r="J18" s="62" t="s">
        <v>94</v>
      </c>
      <c r="K18" s="62" t="s">
        <v>95</v>
      </c>
      <c r="L18" s="62" t="s">
        <v>102</v>
      </c>
      <c r="M18" s="62" t="s">
        <v>97</v>
      </c>
      <c r="N18" s="62" t="s">
        <v>98</v>
      </c>
      <c r="O18" s="62" t="s">
        <v>99</v>
      </c>
    </row>
    <row r="19" spans="1:15" ht="17.100000000000001" customHeight="1" x14ac:dyDescent="0.3">
      <c r="A19" s="63" t="str">
        <f>Identificación!I15</f>
        <v>Avance meta de actividades artísticas (2019)</v>
      </c>
      <c r="B19" s="64"/>
      <c r="C19" s="69">
        <v>1100</v>
      </c>
      <c r="D19" s="55">
        <f>SUM($D$13:D13)/$C$19</f>
        <v>0</v>
      </c>
      <c r="E19" s="55">
        <f>SUM($D$13:E13)/$C$19</f>
        <v>2.7272727272727275E-3</v>
      </c>
      <c r="F19" s="55">
        <f>SUM($D$13:F13)/$C$19</f>
        <v>1.6363636363636365E-2</v>
      </c>
      <c r="G19" s="55">
        <f>SUM($D$13:G13)/$C$19</f>
        <v>3.8181818181818185E-2</v>
      </c>
      <c r="H19" s="55">
        <f>SUM($D$13:H13)/$C$19</f>
        <v>6.7272727272727276E-2</v>
      </c>
      <c r="I19" s="55">
        <f>SUM($D$13:I13)/$C$19</f>
        <v>7.9090909090909087E-2</v>
      </c>
      <c r="J19" s="55">
        <f>SUM($D$13:J13)/$C$19</f>
        <v>0.11636363636363636</v>
      </c>
      <c r="K19" s="55">
        <f>SUM($D$13:K13)/$C$19</f>
        <v>0.14636363636363636</v>
      </c>
      <c r="L19" s="55">
        <f>SUM($D$13:L13)/$C$19</f>
        <v>0.16545454545454547</v>
      </c>
      <c r="M19" s="55">
        <f>SUM($D$13:M13)/$C$19</f>
        <v>0.1990909090909091</v>
      </c>
      <c r="N19" s="55">
        <f>SUM($D$13:N13)/$C$19</f>
        <v>0.2309090909090909</v>
      </c>
      <c r="O19" s="55">
        <f>SUM($D$13:O13)/$C$19</f>
        <v>0.24818181818181817</v>
      </c>
    </row>
    <row r="20" spans="1:15" ht="17.100000000000001" customHeight="1" x14ac:dyDescent="0.3">
      <c r="A20" s="63" t="str">
        <f>Identificación!I16</f>
        <v>Avance meta de asistencias (2019)</v>
      </c>
      <c r="B20" s="64"/>
      <c r="C20" s="69">
        <v>400000</v>
      </c>
      <c r="D20" s="55">
        <f>SUM($D$14:D14)/$C$20</f>
        <v>0</v>
      </c>
      <c r="E20" s="55">
        <f>SUM($D$14:E14)/$C$20</f>
        <v>4.4999999999999997E-3</v>
      </c>
      <c r="F20" s="55">
        <f>SUM($D$14:F14)/$C$20</f>
        <v>1.3965E-2</v>
      </c>
      <c r="G20" s="55">
        <f>SUM($D$14:G14)/$C$20</f>
        <v>2.9932500000000001E-2</v>
      </c>
      <c r="H20" s="55">
        <f>SUM($D$14:H14)/$C$20</f>
        <v>5.0404999999999998E-2</v>
      </c>
      <c r="I20" s="55">
        <f>SUM($D$14:I14)/$C$20</f>
        <v>5.9584999999999999E-2</v>
      </c>
      <c r="J20" s="55">
        <f>SUM($D$14:J14)/$C$20</f>
        <v>8.022E-2</v>
      </c>
      <c r="K20" s="55">
        <f>SUM($D$14:K14)/$C$20</f>
        <v>9.7824999999999995E-2</v>
      </c>
      <c r="L20" s="55">
        <f>SUM($D$14:L14)/$C$20</f>
        <v>0.1093425</v>
      </c>
      <c r="M20" s="55">
        <f>SUM($D$14:M14)/$C$20</f>
        <v>0.12626000000000001</v>
      </c>
      <c r="N20" s="55">
        <f>SUM($D$14:N14)/$C$20</f>
        <v>0.1399125</v>
      </c>
      <c r="O20" s="55">
        <f>SUM($D$14:O14)/$C$20</f>
        <v>0.161465</v>
      </c>
    </row>
    <row r="21" spans="1:15" ht="17.100000000000001" customHeight="1" x14ac:dyDescent="0.25">
      <c r="A21" s="229" t="s">
        <v>39</v>
      </c>
      <c r="B21" s="229"/>
      <c r="C21" s="229"/>
      <c r="D21" s="55">
        <f>IFERROR(D14/#REF!,0)</f>
        <v>0</v>
      </c>
      <c r="E21" s="55">
        <f>IFERROR(E14/#REF!,0)</f>
        <v>0</v>
      </c>
      <c r="F21" s="55">
        <f>IFERROR(F14/#REF!,0)</f>
        <v>0</v>
      </c>
      <c r="G21" s="55">
        <f>IFERROR(G14/#REF!,0)</f>
        <v>0</v>
      </c>
      <c r="H21" s="55">
        <f>IFERROR(H14/#REF!,0)</f>
        <v>0</v>
      </c>
      <c r="I21" s="55">
        <f>IFERROR(I14/#REF!,0)</f>
        <v>0</v>
      </c>
      <c r="J21" s="55">
        <f>IFERROR(J14/#REF!,0)</f>
        <v>0</v>
      </c>
      <c r="K21" s="55">
        <f>IFERROR(K14/#REF!,0)</f>
        <v>0</v>
      </c>
      <c r="L21" s="55">
        <f>IFERROR(L14/#REF!,0)</f>
        <v>0</v>
      </c>
      <c r="M21" s="55">
        <f>IFERROR(M14/#REF!,0)</f>
        <v>0</v>
      </c>
      <c r="N21" s="55">
        <f>IFERROR(N14/#REF!,0)</f>
        <v>0</v>
      </c>
      <c r="O21" s="55">
        <f>IFERROR(O14/#REF!,0)</f>
        <v>0</v>
      </c>
    </row>
  </sheetData>
  <mergeCells count="26">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17:O17"/>
    <mergeCell ref="A18:C18"/>
    <mergeCell ref="A21:C21"/>
    <mergeCell ref="A10:O10"/>
    <mergeCell ref="A11:O11"/>
    <mergeCell ref="B12:C12"/>
    <mergeCell ref="A13:A14"/>
    <mergeCell ref="A16:O16"/>
  </mergeCells>
  <pageMargins left="0.59027777777777801" right="0.59027777777777801" top="0.59027777777777801" bottom="0.59027777777777801" header="0.51180555555555496" footer="0.51180555555555496"/>
  <pageSetup paperSize="75" scale="72" firstPageNumber="0" orientation="landscape" horizontalDpi="300" verticalDpi="300"/>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E7CC3"/>
    <pageSetUpPr fitToPage="1"/>
  </sheetPr>
  <dimension ref="A1:AMK24"/>
  <sheetViews>
    <sheetView showGridLines="0" topLeftCell="A10" zoomScale="90" zoomScaleNormal="90" workbookViewId="0">
      <selection activeCell="D15" sqref="D15:O15"/>
    </sheetView>
  </sheetViews>
  <sheetFormatPr baseColWidth="10" defaultColWidth="9.140625" defaultRowHeight="15" x14ac:dyDescent="0.25"/>
  <cols>
    <col min="1" max="1" width="20.85546875" style="40" customWidth="1"/>
    <col min="2" max="2" width="38" style="40" customWidth="1"/>
    <col min="3" max="3" width="13.85546875" style="40" customWidth="1"/>
    <col min="4" max="4" width="13.7109375" style="40" customWidth="1"/>
    <col min="5" max="6" width="11.85546875" style="40" customWidth="1"/>
    <col min="7" max="7" width="13.28515625" style="40" customWidth="1"/>
    <col min="8" max="13" width="11.85546875" style="40" customWidth="1"/>
    <col min="14" max="14" width="16.140625" style="40" customWidth="1"/>
    <col min="15" max="15" width="11.85546875" style="40" customWidth="1"/>
    <col min="16" max="1025" width="14.42578125" style="40" customWidth="1"/>
  </cols>
  <sheetData>
    <row r="1" spans="1:15" ht="17.100000000000001" customHeight="1" x14ac:dyDescent="0.25">
      <c r="A1" s="182"/>
      <c r="B1" s="182"/>
      <c r="C1" s="182"/>
      <c r="D1" s="209" t="s">
        <v>0</v>
      </c>
      <c r="E1" s="209"/>
      <c r="F1" s="209"/>
      <c r="G1" s="209"/>
      <c r="H1" s="209"/>
      <c r="I1" s="209"/>
      <c r="J1" s="209"/>
      <c r="K1" s="209"/>
      <c r="L1" s="210" t="s">
        <v>110</v>
      </c>
      <c r="M1" s="210"/>
      <c r="N1" s="210"/>
      <c r="O1" s="210"/>
    </row>
    <row r="2" spans="1:15" ht="17.100000000000001" customHeight="1" x14ac:dyDescent="0.25">
      <c r="A2" s="182"/>
      <c r="B2" s="182"/>
      <c r="C2" s="182"/>
      <c r="D2" s="209"/>
      <c r="E2" s="209"/>
      <c r="F2" s="209"/>
      <c r="G2" s="209"/>
      <c r="H2" s="209"/>
      <c r="I2" s="209"/>
      <c r="J2" s="209"/>
      <c r="K2" s="209"/>
      <c r="L2" s="210" t="s">
        <v>111</v>
      </c>
      <c r="M2" s="210"/>
      <c r="N2" s="210"/>
      <c r="O2" s="210"/>
    </row>
    <row r="3" spans="1:15" ht="17.100000000000001" customHeight="1" x14ac:dyDescent="0.25">
      <c r="A3" s="182"/>
      <c r="B3" s="182"/>
      <c r="C3" s="182"/>
      <c r="D3" s="209" t="s">
        <v>3</v>
      </c>
      <c r="E3" s="209"/>
      <c r="F3" s="209"/>
      <c r="G3" s="209"/>
      <c r="H3" s="209"/>
      <c r="I3" s="209"/>
      <c r="J3" s="209"/>
      <c r="K3" s="209"/>
      <c r="L3" s="210" t="s">
        <v>78</v>
      </c>
      <c r="M3" s="210"/>
      <c r="N3" s="210"/>
      <c r="O3" s="210"/>
    </row>
    <row r="4" spans="1:15" ht="17.100000000000001" customHeight="1" x14ac:dyDescent="0.25">
      <c r="A4" s="182"/>
      <c r="B4" s="182"/>
      <c r="C4" s="182"/>
      <c r="D4" s="209"/>
      <c r="E4" s="209"/>
      <c r="F4" s="209"/>
      <c r="G4" s="209"/>
      <c r="H4" s="209"/>
      <c r="I4" s="209"/>
      <c r="J4" s="209"/>
      <c r="K4" s="209"/>
      <c r="L4" s="210" t="s">
        <v>106</v>
      </c>
      <c r="M4" s="210"/>
      <c r="N4" s="210"/>
      <c r="O4" s="210"/>
    </row>
    <row r="5" spans="1:15" ht="17.100000000000001" customHeight="1" x14ac:dyDescent="0.25">
      <c r="A5" s="182"/>
      <c r="B5" s="182"/>
      <c r="C5" s="182"/>
      <c r="D5" s="182"/>
      <c r="E5" s="182"/>
      <c r="F5" s="182"/>
      <c r="G5" s="182"/>
      <c r="H5" s="182"/>
      <c r="I5" s="182"/>
      <c r="J5" s="182"/>
      <c r="K5" s="182"/>
      <c r="L5" s="182"/>
      <c r="M5" s="182"/>
      <c r="N5" s="182"/>
      <c r="O5" s="182"/>
    </row>
    <row r="6" spans="1:15" ht="17.100000000000001" customHeight="1" x14ac:dyDescent="0.25">
      <c r="A6" s="217" t="s">
        <v>6</v>
      </c>
      <c r="B6" s="217"/>
      <c r="C6" s="217"/>
      <c r="D6" s="217"/>
      <c r="E6" s="220" t="str">
        <f>Identificación!C6</f>
        <v>Desempeño de la gestión integral de los espacios culturales para la circulación de artes escénicas.</v>
      </c>
      <c r="F6" s="220"/>
      <c r="G6" s="220"/>
      <c r="H6" s="220"/>
      <c r="I6" s="220"/>
      <c r="J6" s="220"/>
      <c r="K6" s="220"/>
      <c r="L6" s="220"/>
      <c r="M6" s="220"/>
      <c r="N6" s="220"/>
      <c r="O6" s="220"/>
    </row>
    <row r="7" spans="1:15" ht="17.100000000000001" customHeight="1" x14ac:dyDescent="0.25">
      <c r="A7" s="217" t="s">
        <v>80</v>
      </c>
      <c r="B7" s="217"/>
      <c r="C7" s="217"/>
      <c r="D7" s="217"/>
      <c r="E7" s="220" t="s">
        <v>81</v>
      </c>
      <c r="F7" s="220"/>
      <c r="G7" s="220"/>
      <c r="H7" s="220"/>
      <c r="I7" s="220"/>
      <c r="J7" s="220"/>
      <c r="K7" s="220"/>
      <c r="L7" s="220"/>
      <c r="M7" s="220"/>
      <c r="N7" s="220"/>
      <c r="O7" s="220"/>
    </row>
    <row r="8" spans="1:15" ht="17.100000000000001" customHeight="1" x14ac:dyDescent="0.25">
      <c r="A8" s="217" t="s">
        <v>82</v>
      </c>
      <c r="B8" s="217"/>
      <c r="C8" s="217"/>
      <c r="D8" s="217"/>
      <c r="E8" s="218" t="s">
        <v>83</v>
      </c>
      <c r="F8" s="218"/>
      <c r="G8" s="218"/>
      <c r="H8" s="218"/>
      <c r="I8" s="217" t="s">
        <v>84</v>
      </c>
      <c r="J8" s="217"/>
      <c r="K8" s="217"/>
      <c r="L8" s="219">
        <v>43845</v>
      </c>
      <c r="M8" s="219"/>
      <c r="N8" s="219"/>
      <c r="O8" s="219"/>
    </row>
    <row r="9" spans="1:15" ht="17.100000000000001" customHeight="1" x14ac:dyDescent="0.25">
      <c r="A9" s="217" t="s">
        <v>85</v>
      </c>
      <c r="B9" s="217"/>
      <c r="C9" s="217"/>
      <c r="D9" s="217"/>
      <c r="E9" s="220" t="s">
        <v>86</v>
      </c>
      <c r="F9" s="220"/>
      <c r="G9" s="220"/>
      <c r="H9" s="220"/>
      <c r="I9" s="220"/>
      <c r="J9" s="220"/>
      <c r="K9" s="220"/>
      <c r="L9" s="220"/>
      <c r="M9" s="220"/>
      <c r="N9" s="220"/>
      <c r="O9" s="220"/>
    </row>
    <row r="10" spans="1:15" ht="17.100000000000001" customHeight="1" x14ac:dyDescent="0.25">
      <c r="A10" s="203"/>
      <c r="B10" s="203"/>
      <c r="C10" s="203"/>
      <c r="D10" s="203"/>
      <c r="E10" s="203"/>
      <c r="F10" s="203"/>
      <c r="G10" s="203"/>
      <c r="H10" s="203"/>
      <c r="I10" s="203"/>
      <c r="J10" s="203"/>
      <c r="K10" s="203"/>
      <c r="L10" s="203"/>
      <c r="M10" s="203"/>
      <c r="N10" s="203"/>
      <c r="O10" s="203"/>
    </row>
    <row r="11" spans="1:15" ht="17.100000000000001" customHeight="1" x14ac:dyDescent="0.25">
      <c r="A11" s="231" t="s">
        <v>87</v>
      </c>
      <c r="B11" s="231"/>
      <c r="C11" s="231"/>
      <c r="D11" s="231"/>
      <c r="E11" s="231"/>
      <c r="F11" s="231"/>
      <c r="G11" s="231"/>
      <c r="H11" s="231"/>
      <c r="I11" s="231"/>
      <c r="J11" s="231"/>
      <c r="K11" s="231"/>
      <c r="L11" s="231"/>
      <c r="M11" s="231"/>
      <c r="N11" s="231"/>
      <c r="O11" s="231"/>
    </row>
    <row r="12" spans="1:15" ht="17.100000000000001" customHeight="1" x14ac:dyDescent="0.25">
      <c r="A12" s="73" t="s">
        <v>20</v>
      </c>
      <c r="B12" s="232" t="s">
        <v>21</v>
      </c>
      <c r="C12" s="232"/>
      <c r="D12" s="74" t="s">
        <v>112</v>
      </c>
      <c r="E12" s="74" t="s">
        <v>89</v>
      </c>
      <c r="F12" s="74" t="s">
        <v>90</v>
      </c>
      <c r="G12" s="74" t="s">
        <v>91</v>
      </c>
      <c r="H12" s="74" t="s">
        <v>92</v>
      </c>
      <c r="I12" s="74" t="s">
        <v>93</v>
      </c>
      <c r="J12" s="74" t="s">
        <v>94</v>
      </c>
      <c r="K12" s="74" t="s">
        <v>95</v>
      </c>
      <c r="L12" s="74" t="s">
        <v>96</v>
      </c>
      <c r="M12" s="74" t="s">
        <v>97</v>
      </c>
      <c r="N12" s="74" t="s">
        <v>98</v>
      </c>
      <c r="O12" s="74" t="s">
        <v>99</v>
      </c>
    </row>
    <row r="13" spans="1:15" ht="33.950000000000003" customHeight="1" x14ac:dyDescent="0.25">
      <c r="A13" s="230"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f>TMJMSD!D13+TJEG!D13+TP!D13+MT!D13+CC!D13+EM!D13</f>
        <v>8</v>
      </c>
      <c r="E13" s="47">
        <f>TMJMSD!E13+TJEG!E13+TP!E13+MT!E13+CC!E13+EM!E13</f>
        <v>29</v>
      </c>
      <c r="F13" s="47">
        <f>TMJMSD!F13+TJEG!F13+TP!F13+MT!F13+CC!F13+EM!F13</f>
        <v>60</v>
      </c>
      <c r="G13" s="47">
        <f>TMJMSD!G13+TJEG!G13+TP!G13+MT!G13+CC!G13+EM!G13</f>
        <v>105</v>
      </c>
      <c r="H13" s="47">
        <f>TMJMSD!H13+TJEG!H13+TP!H13+MT!H13+CC!H13+EM!H13</f>
        <v>113</v>
      </c>
      <c r="I13" s="47">
        <f>TMJMSD!I13+TJEG!I13+TP!I13+MT!I13+CC!I13+EM!I13</f>
        <v>77</v>
      </c>
      <c r="J13" s="47">
        <f>TMJMSD!J13+TJEG!J13+TP!J13+MT!J13+CC!J13+EM!J13</f>
        <v>124</v>
      </c>
      <c r="K13" s="47">
        <f>TMJMSD!K13+TJEG!K13+TP!K13+MT!K13+CC!K13+EM!K13</f>
        <v>124</v>
      </c>
      <c r="L13" s="47">
        <f>TMJMSD!L13+TJEG!L13+TP!L13+MT!L13+CC!L13+EM!L13</f>
        <v>209</v>
      </c>
      <c r="M13" s="47">
        <f>TMJMSD!M13+TJEG!M13+TP!M13+MT!M13+CC!M13+EM!M13</f>
        <v>165</v>
      </c>
      <c r="N13" s="47">
        <f>TMJMSD!N13+TJEG!N13+TP!N13+MT!N13+CC!N13+EM!N13</f>
        <v>161</v>
      </c>
      <c r="O13" s="47">
        <f>TMJMSD!O13+TJEG!O13+TP!O13+MT!O13+CC!O13+EM!O13</f>
        <v>157</v>
      </c>
    </row>
    <row r="14" spans="1:15" ht="33.950000000000003" customHeight="1" x14ac:dyDescent="0.25">
      <c r="A14" s="230"/>
      <c r="B14" s="6" t="str">
        <f>Identificación!E16</f>
        <v>Número de asistencias a las actividades artísticas del mes</v>
      </c>
      <c r="C14" s="46" t="str">
        <f>Identificación!D16</f>
        <v>b</v>
      </c>
      <c r="D14" s="47">
        <f>TMJMSD!D14+TJEG!D14+TP!D14+MT!D14+CC!D14+EM!D14</f>
        <v>3428</v>
      </c>
      <c r="E14" s="47">
        <f>TMJMSD!E14+TJEG!E14+TP!E14+MT!E14+CC!E14+EM!E14</f>
        <v>16085</v>
      </c>
      <c r="F14" s="47">
        <f>TMJMSD!F14+TJEG!F14+TP!F14+MT!F14+CC!F14+EM!F14</f>
        <v>20995</v>
      </c>
      <c r="G14" s="47">
        <f>TMJMSD!G14+TJEG!G14+TP!G14+MT!G14+CC!G14+EM!G14</f>
        <v>46048</v>
      </c>
      <c r="H14" s="47">
        <f>TMJMSD!H14+TJEG!H14+TP!H14+MT!H14+CC!H14+EM!H14</f>
        <v>38017</v>
      </c>
      <c r="I14" s="47">
        <f>TMJMSD!I14+TJEG!I14+TP!I14+MT!I14+CC!I14+EM!I14</f>
        <v>28168</v>
      </c>
      <c r="J14" s="47">
        <f>TMJMSD!J14+TJEG!J14+TP!J14+MT!J14+CC!J14+EM!J14</f>
        <v>58779</v>
      </c>
      <c r="K14" s="47">
        <f>TMJMSD!K14+TJEG!K14+TP!K14+MT!K14+CC!K14+EM!K14</f>
        <v>55936</v>
      </c>
      <c r="L14" s="47">
        <f>TMJMSD!L14+TJEG!L14+TP!L14+MT!L14+CC!L14+EM!L14</f>
        <v>21493</v>
      </c>
      <c r="M14" s="47">
        <f>TMJMSD!M14+TJEG!M14+TP!M14+MT!M14+CC!M14+EM!M14</f>
        <v>38163</v>
      </c>
      <c r="N14" s="47">
        <f>TMJMSD!N14+TJEG!N14+TP!N14+MT!N14+CC!N14+EM!N14</f>
        <v>42828</v>
      </c>
      <c r="O14" s="47">
        <f>TMJMSD!O14+TJEG!O14+TP!O14+MT!O14+CC!O14+EM!O14</f>
        <v>40706</v>
      </c>
    </row>
    <row r="15" spans="1:15" ht="33.950000000000003" customHeight="1" x14ac:dyDescent="0.25">
      <c r="A15" s="230"/>
      <c r="B15" s="6" t="str">
        <f>Identificación!E18</f>
        <v>Aforo total autorizado para las actividades artísticas del mes</v>
      </c>
      <c r="C15" s="46" t="str">
        <f>Identificación!D18</f>
        <v>c</v>
      </c>
      <c r="D15" s="47">
        <f>TMJMSD!D15+TJEG!D15+TP!D15+MT!D15</f>
        <v>4719</v>
      </c>
      <c r="E15" s="47">
        <f>TMJMSD!E15+TJEG!E15+TP!E15+MT!E15</f>
        <v>22103</v>
      </c>
      <c r="F15" s="47">
        <f>TMJMSD!F15+TJEG!F15+TP!F15+MT!F15</f>
        <v>24496</v>
      </c>
      <c r="G15" s="47">
        <f>TMJMSD!G15+TJEG!G15+TP!G15+MT!G15</f>
        <v>60950</v>
      </c>
      <c r="H15" s="47">
        <f>TMJMSD!H15+TJEG!H15+TP!H15+MT!H15</f>
        <v>43414</v>
      </c>
      <c r="I15" s="47">
        <f>TMJMSD!I15+TJEG!I15+TP!I15+MT!I15</f>
        <v>24401</v>
      </c>
      <c r="J15" s="47">
        <f>TMJMSD!J15+TJEG!J15+TP!J15+MT!J15</f>
        <v>37904</v>
      </c>
      <c r="K15" s="47">
        <f>TMJMSD!K15+TJEG!K15+TP!K15+MT!K15</f>
        <v>33064</v>
      </c>
      <c r="L15" s="47">
        <f>TMJMSD!L15+TJEG!L15+TP!L15+MT!L15</f>
        <v>141303</v>
      </c>
      <c r="M15" s="47">
        <f>TMJMSD!M15+TJEG!M15+TP!M15+MT!M15</f>
        <v>74415</v>
      </c>
      <c r="N15" s="47">
        <f>TMJMSD!N15+TJEG!N15+TP!N15+MT!N15</f>
        <v>31470</v>
      </c>
      <c r="O15" s="47">
        <f>TMJMSD!O15+TJEG!O15+TP!O15+MT!O15</f>
        <v>115901</v>
      </c>
    </row>
    <row r="16" spans="1:15" ht="33.950000000000003" customHeight="1" x14ac:dyDescent="0.25">
      <c r="A16" s="233" t="str">
        <f>Identificación!B19&amp;" de infraestructura especializada para las Artes Escénicas."</f>
        <v>2.1 Plan Plurianual de Mantenimiento y Dotación de infraestructura especializada para las Artes Escénicas.</v>
      </c>
      <c r="B16" s="6" t="str">
        <f>Identificación!E19</f>
        <v>Cantidad total de acciones de mantenimiento y dotación priorizadas para el año</v>
      </c>
      <c r="C16" s="46" t="str">
        <f>Identificación!D19</f>
        <v>a</v>
      </c>
      <c r="D16" s="43" t="s">
        <v>113</v>
      </c>
      <c r="E16" s="43" t="s">
        <v>113</v>
      </c>
      <c r="F16" s="43" t="s">
        <v>113</v>
      </c>
      <c r="G16" s="43" t="s">
        <v>113</v>
      </c>
      <c r="H16" s="43" t="s">
        <v>113</v>
      </c>
      <c r="I16" s="43" t="s">
        <v>113</v>
      </c>
      <c r="J16" s="43" t="s">
        <v>113</v>
      </c>
      <c r="K16" s="43" t="s">
        <v>113</v>
      </c>
      <c r="L16" s="43" t="s">
        <v>113</v>
      </c>
      <c r="M16" s="43" t="s">
        <v>113</v>
      </c>
      <c r="N16" s="43" t="s">
        <v>113</v>
      </c>
      <c r="O16" s="43" t="s">
        <v>113</v>
      </c>
    </row>
    <row r="17" spans="1:15" ht="33.950000000000003" customHeight="1" x14ac:dyDescent="0.25">
      <c r="A17" s="233"/>
      <c r="B17" s="6" t="str">
        <f>Identificación!E20</f>
        <v>Cantidad de acciones de mantenimiento preventivo realizadas del mes</v>
      </c>
      <c r="C17" s="46" t="str">
        <f>Identificación!D20</f>
        <v>b</v>
      </c>
      <c r="D17" s="76">
        <v>1</v>
      </c>
      <c r="E17" s="76">
        <v>5</v>
      </c>
      <c r="F17" s="76">
        <v>32</v>
      </c>
      <c r="G17" s="76">
        <v>8</v>
      </c>
      <c r="H17" s="76">
        <v>26</v>
      </c>
      <c r="I17" s="76">
        <v>26</v>
      </c>
      <c r="J17" s="76">
        <v>2</v>
      </c>
      <c r="K17" s="76">
        <v>2</v>
      </c>
      <c r="L17" s="76">
        <v>3</v>
      </c>
      <c r="M17" s="78" t="s">
        <v>113</v>
      </c>
      <c r="N17" s="78" t="s">
        <v>113</v>
      </c>
      <c r="O17" s="78" t="s">
        <v>113</v>
      </c>
    </row>
    <row r="18" spans="1:15" ht="33.950000000000003" customHeight="1" x14ac:dyDescent="0.25">
      <c r="A18" s="233"/>
      <c r="B18" s="6" t="str">
        <f>Identificación!E21</f>
        <v>Cantidad de acciones de mantenimiento correctivo realizadas del mes</v>
      </c>
      <c r="C18" s="46" t="str">
        <f>Identificación!D21</f>
        <v>c</v>
      </c>
      <c r="D18" s="76">
        <v>1</v>
      </c>
      <c r="E18" s="76">
        <v>10</v>
      </c>
      <c r="F18" s="76">
        <v>20</v>
      </c>
      <c r="G18" s="76">
        <v>13</v>
      </c>
      <c r="H18" s="76">
        <v>7</v>
      </c>
      <c r="I18" s="76">
        <v>13</v>
      </c>
      <c r="J18" s="76">
        <v>7</v>
      </c>
      <c r="K18" s="76">
        <v>5</v>
      </c>
      <c r="L18" s="76">
        <v>8</v>
      </c>
      <c r="M18" s="78" t="s">
        <v>113</v>
      </c>
      <c r="N18" s="78" t="s">
        <v>113</v>
      </c>
      <c r="O18" s="78" t="s">
        <v>113</v>
      </c>
    </row>
    <row r="19" spans="1:15" ht="33.950000000000003" customHeight="1" x14ac:dyDescent="0.25">
      <c r="A19" s="233"/>
      <c r="B19" s="6" t="str">
        <f>Identificación!E22</f>
        <v>Cantidad de acciones de dotación realizadas del mes</v>
      </c>
      <c r="C19" s="46" t="str">
        <f>Identificación!D22</f>
        <v>d</v>
      </c>
      <c r="D19" s="76">
        <v>0</v>
      </c>
      <c r="E19" s="76">
        <v>0</v>
      </c>
      <c r="F19" s="76">
        <v>1</v>
      </c>
      <c r="G19" s="76">
        <v>0</v>
      </c>
      <c r="H19" s="76">
        <v>0</v>
      </c>
      <c r="I19" s="76">
        <v>4</v>
      </c>
      <c r="J19" s="76">
        <v>0</v>
      </c>
      <c r="K19" s="76">
        <v>0</v>
      </c>
      <c r="L19" s="76">
        <v>0</v>
      </c>
      <c r="M19" s="78" t="s">
        <v>113</v>
      </c>
      <c r="N19" s="78" t="s">
        <v>113</v>
      </c>
      <c r="O19" s="78" t="s">
        <v>113</v>
      </c>
    </row>
    <row r="20" spans="1:15" ht="33.950000000000003" customHeight="1" x14ac:dyDescent="0.25">
      <c r="A20" s="233"/>
      <c r="B20" s="6" t="str">
        <f>Identificación!E23</f>
        <v>Valor de los recursos necesarios para realizar las acciones priorizadas</v>
      </c>
      <c r="C20" s="46" t="str">
        <f>Identificación!D23</f>
        <v>e</v>
      </c>
      <c r="D20" s="43" t="s">
        <v>113</v>
      </c>
      <c r="E20" s="43" t="s">
        <v>113</v>
      </c>
      <c r="F20" s="43" t="s">
        <v>113</v>
      </c>
      <c r="G20" s="43" t="s">
        <v>113</v>
      </c>
      <c r="H20" s="43" t="s">
        <v>113</v>
      </c>
      <c r="I20" s="43" t="s">
        <v>113</v>
      </c>
      <c r="J20" s="43" t="s">
        <v>113</v>
      </c>
      <c r="K20" s="43" t="s">
        <v>113</v>
      </c>
      <c r="L20" s="43" t="s">
        <v>113</v>
      </c>
      <c r="M20" s="43" t="s">
        <v>113</v>
      </c>
      <c r="N20" s="43" t="s">
        <v>113</v>
      </c>
      <c r="O20" s="43" t="s">
        <v>113</v>
      </c>
    </row>
    <row r="21" spans="1:15" ht="17.100000000000001" customHeight="1" x14ac:dyDescent="0.25">
      <c r="A21" s="233"/>
      <c r="B21" s="75" t="str">
        <f>Identificación!E24</f>
        <v>Valor de recursos ejecutados en el mes</v>
      </c>
      <c r="C21" s="77" t="str">
        <f>Identificación!D24</f>
        <v>f</v>
      </c>
      <c r="D21" s="78" t="s">
        <v>113</v>
      </c>
      <c r="E21" s="78" t="s">
        <v>113</v>
      </c>
      <c r="F21" s="78" t="s">
        <v>113</v>
      </c>
      <c r="G21" s="78" t="s">
        <v>113</v>
      </c>
      <c r="H21" s="78" t="s">
        <v>113</v>
      </c>
      <c r="I21" s="78" t="s">
        <v>113</v>
      </c>
      <c r="J21" s="78" t="s">
        <v>113</v>
      </c>
      <c r="K21" s="78" t="s">
        <v>113</v>
      </c>
      <c r="L21" s="78" t="s">
        <v>113</v>
      </c>
      <c r="M21" s="78" t="s">
        <v>113</v>
      </c>
      <c r="N21" s="78" t="s">
        <v>113</v>
      </c>
      <c r="O21" s="78" t="s">
        <v>113</v>
      </c>
    </row>
    <row r="22" spans="1:15" ht="33.950000000000003" customHeight="1" x14ac:dyDescent="0.25">
      <c r="A22" s="207" t="str">
        <f>Identificación!B25</f>
        <v>3.1 Sostenibilidad Económica</v>
      </c>
      <c r="B22" s="6" t="s">
        <v>114</v>
      </c>
      <c r="C22" s="46" t="s">
        <v>115</v>
      </c>
      <c r="D22" s="58">
        <f>SUM(TJEG!D16:D19)+SUM(MT!D16:D19)+SUM(TP!D16:D19)+SUM(EM!D15:D18)</f>
        <v>12326460</v>
      </c>
      <c r="E22" s="58">
        <f>SUM(TJEG!E16:E19)+SUM(MT!E16:E19)+SUM(TP!E16:E19)+SUM(EM!E15:E18)</f>
        <v>48596874</v>
      </c>
      <c r="F22" s="58">
        <f>SUM(TJEG!F16:F19)+SUM(MT!F16:F19)+SUM(TP!F16:F19)+SUM(EM!F15:F18)</f>
        <v>111018721</v>
      </c>
      <c r="G22" s="58">
        <f>SUM(TJEG!G16:G19)+SUM(MT!G16:G19)+SUM(TP!G16:G19)+SUM(EM!G15:G18)</f>
        <v>118928876</v>
      </c>
      <c r="H22" s="58">
        <f>SUM(TJEG!H16:H19)+SUM(MT!H16:H19)+SUM(TP!H16:H19)+SUM(EM!H15:H18)</f>
        <v>213322018</v>
      </c>
      <c r="I22" s="58">
        <f>SUM(TJEG!I16:I19)+SUM(MT!I16:I19)+SUM(TP!I16:I19)+SUM(EM!I15:I18)</f>
        <v>115969236</v>
      </c>
      <c r="J22" s="58">
        <f>SUM(TJEG!J16:J19)+SUM(MT!J16:J19)+SUM(TP!J16:J19)+SUM(EM!J15:J18)</f>
        <v>48623654</v>
      </c>
      <c r="K22" s="58">
        <f>SUM(TJEG!K16:K19)+SUM(MT!K16:K19)+SUM(TP!K16:K19)+SUM(EM!K15:K18)</f>
        <v>67518764</v>
      </c>
      <c r="L22" s="58">
        <f>SUM(TJEG!L16:L19)+SUM(MT!L16:L19)+SUM(TP!L16:L19)+SUM(EM!L15:L18)</f>
        <v>118013669</v>
      </c>
      <c r="M22" s="58">
        <f>SUM(TJEG!M16:M19)+SUM(MT!M16:M19)+SUM(TP!M16:M19)+SUM(EM!M15:M18)</f>
        <v>270107594</v>
      </c>
      <c r="N22" s="58">
        <f>SUM(TJEG!N16:N19)+SUM(MT!N16:N19)+SUM(TP!N16:N19)+SUM(EM!N15:N18)</f>
        <v>201568372</v>
      </c>
      <c r="O22" s="58">
        <f>SUM(TJEG!O16:O19)+SUM(MT!O16:O19)+SUM(TP!O16:O19)+SUM(EM!O15:O18)</f>
        <v>135001519</v>
      </c>
    </row>
    <row r="23" spans="1:15" ht="17.100000000000001" customHeight="1" x14ac:dyDescent="0.25">
      <c r="A23" s="207"/>
      <c r="B23" s="6" t="s">
        <v>116</v>
      </c>
      <c r="C23" s="46" t="s">
        <v>115</v>
      </c>
      <c r="D23" s="58">
        <f>+TMJMSD!D16</f>
        <v>106148613</v>
      </c>
      <c r="E23" s="58">
        <f>+TMJMSD!E16</f>
        <v>313963908</v>
      </c>
      <c r="F23" s="58">
        <f>+TMJMSD!F16</f>
        <v>329206046</v>
      </c>
      <c r="G23" s="58">
        <f>+TMJMSD!G16</f>
        <v>1036991594</v>
      </c>
      <c r="H23" s="58">
        <f>+TMJMSD!H16</f>
        <v>520066397</v>
      </c>
      <c r="I23" s="58">
        <f>+TMJMSD!I16</f>
        <v>178798516</v>
      </c>
      <c r="J23" s="79">
        <f>+TMJMSD!J16</f>
        <v>621034159</v>
      </c>
      <c r="K23" s="79">
        <f>+TMJMSD!K16</f>
        <v>438196337</v>
      </c>
      <c r="L23" s="79">
        <f>+TMJMSD!L16</f>
        <v>399161479</v>
      </c>
      <c r="M23" s="58">
        <f>+TMJMSD!M16</f>
        <v>514609767</v>
      </c>
      <c r="N23" s="58">
        <f>+TMJMSD!N16</f>
        <v>1233407039</v>
      </c>
      <c r="O23" s="58">
        <f>+TMJMSD!O16</f>
        <v>311240297</v>
      </c>
    </row>
    <row r="24" spans="1:15" ht="33.950000000000003" customHeight="1" x14ac:dyDescent="0.25">
      <c r="A24" s="207"/>
      <c r="B24" s="6" t="str">
        <f>+TJEG!B20</f>
        <v>Valor de otros aportes (no monetarios) por alianzas, patrocinios y otros conceptos del mes</v>
      </c>
      <c r="C24" s="46" t="s">
        <v>53</v>
      </c>
      <c r="D24" s="70">
        <f>+TJEG!D20</f>
        <v>0</v>
      </c>
      <c r="E24" s="70">
        <f>+TJEG!E20</f>
        <v>0</v>
      </c>
      <c r="F24" s="70">
        <f>+TJEG!F20</f>
        <v>0</v>
      </c>
      <c r="G24" s="58">
        <f>+TJEG!G20</f>
        <v>30000000</v>
      </c>
      <c r="H24" s="58">
        <f>+TJEG!H20</f>
        <v>4000000</v>
      </c>
      <c r="I24" s="58">
        <f>+TJEG!I20</f>
        <v>0</v>
      </c>
      <c r="J24" s="58">
        <f>+TJEG!J20</f>
        <v>27000000</v>
      </c>
      <c r="K24" s="58">
        <f>+TJEG!K20</f>
        <v>13500000</v>
      </c>
      <c r="L24" s="58">
        <f>+TJEG!L20</f>
        <v>0</v>
      </c>
      <c r="M24" s="58">
        <f>+TJEG!M20</f>
        <v>75000000</v>
      </c>
      <c r="N24" s="58">
        <f>+TJEG!N20</f>
        <v>104632000</v>
      </c>
      <c r="O24" s="58">
        <f>+TJEG!O20</f>
        <v>0</v>
      </c>
    </row>
  </sheetData>
  <mergeCells count="24">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22:A24"/>
    <mergeCell ref="A10:O10"/>
    <mergeCell ref="A11:O11"/>
    <mergeCell ref="B12:C12"/>
    <mergeCell ref="A13:A15"/>
    <mergeCell ref="A16:A21"/>
  </mergeCells>
  <pageMargins left="0.25" right="0.25" top="0.75" bottom="0.75" header="0.51180555555555496" footer="0.51180555555555496"/>
  <pageSetup paperSize="14" firstPageNumber="0" orientation="landscape" horizontalDpi="300" verticalDpi="300"/>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6B26B"/>
  </sheetPr>
  <dimension ref="A1:N51"/>
  <sheetViews>
    <sheetView showGridLines="0" tabSelected="1" topLeftCell="A39" zoomScale="90" zoomScaleNormal="90" workbookViewId="0">
      <selection activeCell="B42" sqref="B41:N42"/>
    </sheetView>
  </sheetViews>
  <sheetFormatPr baseColWidth="10" defaultColWidth="9.140625" defaultRowHeight="15" x14ac:dyDescent="0.25"/>
  <cols>
    <col min="1" max="1" width="41.42578125" customWidth="1"/>
    <col min="2" max="2" width="13.42578125" customWidth="1"/>
    <col min="3" max="3" width="11.85546875" customWidth="1"/>
    <col min="4" max="4" width="11.140625" customWidth="1"/>
    <col min="5" max="6" width="12.140625" customWidth="1"/>
    <col min="7" max="7" width="11.140625" customWidth="1"/>
    <col min="8" max="8" width="13" customWidth="1"/>
    <col min="9" max="9" width="13.140625" customWidth="1"/>
    <col min="10" max="10" width="13.42578125" customWidth="1"/>
    <col min="11" max="11" width="14.140625" customWidth="1"/>
    <col min="12" max="12" width="12" customWidth="1"/>
    <col min="13" max="14" width="11.140625" customWidth="1"/>
    <col min="15" max="1025" width="14.42578125" customWidth="1"/>
  </cols>
  <sheetData>
    <row r="1" spans="1:14" ht="17.100000000000001" customHeight="1" x14ac:dyDescent="0.25">
      <c r="A1" s="205"/>
      <c r="B1" s="205"/>
      <c r="C1" s="209" t="s">
        <v>0</v>
      </c>
      <c r="D1" s="209"/>
      <c r="E1" s="209"/>
      <c r="F1" s="209"/>
      <c r="G1" s="209"/>
      <c r="H1" s="209"/>
      <c r="I1" s="209"/>
      <c r="J1" s="209"/>
      <c r="K1" s="210" t="s">
        <v>110</v>
      </c>
      <c r="L1" s="210"/>
      <c r="M1" s="210"/>
      <c r="N1" s="210"/>
    </row>
    <row r="2" spans="1:14" ht="17.100000000000001" customHeight="1" x14ac:dyDescent="0.25">
      <c r="A2" s="205"/>
      <c r="B2" s="205"/>
      <c r="C2" s="209"/>
      <c r="D2" s="209"/>
      <c r="E2" s="209"/>
      <c r="F2" s="209"/>
      <c r="G2" s="209"/>
      <c r="H2" s="209"/>
      <c r="I2" s="209"/>
      <c r="J2" s="209"/>
      <c r="K2" s="210" t="s">
        <v>111</v>
      </c>
      <c r="L2" s="210"/>
      <c r="M2" s="210"/>
      <c r="N2" s="210"/>
    </row>
    <row r="3" spans="1:14" ht="17.100000000000001" customHeight="1" x14ac:dyDescent="0.25">
      <c r="A3" s="205"/>
      <c r="B3" s="205"/>
      <c r="C3" s="209" t="s">
        <v>3</v>
      </c>
      <c r="D3" s="209"/>
      <c r="E3" s="209"/>
      <c r="F3" s="209"/>
      <c r="G3" s="209"/>
      <c r="H3" s="209"/>
      <c r="I3" s="209"/>
      <c r="J3" s="209"/>
      <c r="K3" s="210" t="s">
        <v>78</v>
      </c>
      <c r="L3" s="210"/>
      <c r="M3" s="210"/>
      <c r="N3" s="210"/>
    </row>
    <row r="4" spans="1:14" ht="17.100000000000001" customHeight="1" x14ac:dyDescent="0.25">
      <c r="A4" s="205"/>
      <c r="B4" s="205"/>
      <c r="C4" s="209"/>
      <c r="D4" s="209"/>
      <c r="E4" s="209"/>
      <c r="F4" s="209"/>
      <c r="G4" s="209"/>
      <c r="H4" s="209"/>
      <c r="I4" s="209"/>
      <c r="J4" s="209"/>
      <c r="K4" s="210" t="s">
        <v>106</v>
      </c>
      <c r="L4" s="210"/>
      <c r="M4" s="210"/>
      <c r="N4" s="210"/>
    </row>
    <row r="5" spans="1:14" ht="17.100000000000001" customHeight="1" x14ac:dyDescent="0.3">
      <c r="A5" s="205"/>
      <c r="B5" s="205"/>
      <c r="C5" s="205"/>
      <c r="D5" s="205"/>
      <c r="E5" s="205"/>
      <c r="F5" s="205"/>
      <c r="G5" s="205"/>
      <c r="H5" s="205"/>
      <c r="I5" s="205"/>
      <c r="J5" s="205"/>
      <c r="K5" s="205"/>
      <c r="L5" s="205"/>
      <c r="M5" s="205"/>
      <c r="N5" s="205"/>
    </row>
    <row r="6" spans="1:14" ht="17.100000000000001" customHeight="1" x14ac:dyDescent="0.25">
      <c r="A6" s="217" t="s">
        <v>6</v>
      </c>
      <c r="B6" s="217"/>
      <c r="C6" s="217"/>
      <c r="D6" s="220" t="str">
        <f>Identificación!C6</f>
        <v>Desempeño de la gestión integral de los espacios culturales para la circulación de artes escénicas.</v>
      </c>
      <c r="E6" s="220"/>
      <c r="F6" s="220"/>
      <c r="G6" s="220"/>
      <c r="H6" s="220"/>
      <c r="I6" s="220"/>
      <c r="J6" s="220"/>
      <c r="K6" s="220"/>
      <c r="L6" s="220"/>
      <c r="M6" s="220"/>
      <c r="N6" s="220"/>
    </row>
    <row r="7" spans="1:14" ht="17.100000000000001" customHeight="1" x14ac:dyDescent="0.25">
      <c r="A7" s="217" t="s">
        <v>117</v>
      </c>
      <c r="B7" s="217"/>
      <c r="C7" s="217"/>
      <c r="D7" s="220" t="s">
        <v>81</v>
      </c>
      <c r="E7" s="220"/>
      <c r="F7" s="220"/>
      <c r="G7" s="220"/>
      <c r="H7" s="220"/>
      <c r="I7" s="220"/>
      <c r="J7" s="220"/>
      <c r="K7" s="220"/>
      <c r="L7" s="220"/>
      <c r="M7" s="220"/>
      <c r="N7" s="220"/>
    </row>
    <row r="8" spans="1:14" ht="17.100000000000001" customHeight="1" x14ac:dyDescent="0.25">
      <c r="A8" s="203"/>
      <c r="B8" s="203"/>
      <c r="C8" s="203"/>
      <c r="D8" s="203"/>
      <c r="E8" s="203"/>
      <c r="F8" s="203"/>
      <c r="G8" s="203"/>
      <c r="H8" s="203"/>
      <c r="I8" s="203"/>
      <c r="J8" s="203"/>
      <c r="K8" s="203"/>
      <c r="L8" s="203"/>
      <c r="M8" s="203"/>
      <c r="N8" s="203"/>
    </row>
    <row r="9" spans="1:14" ht="30.75" customHeight="1" x14ac:dyDescent="0.25">
      <c r="A9" s="213" t="s">
        <v>118</v>
      </c>
      <c r="B9" s="213"/>
      <c r="C9" s="213"/>
      <c r="D9" s="213"/>
      <c r="E9" s="213"/>
      <c r="F9" s="213"/>
      <c r="G9" s="213"/>
      <c r="H9" s="213"/>
      <c r="I9" s="213"/>
      <c r="J9" s="213"/>
      <c r="K9" s="213"/>
      <c r="L9" s="213"/>
      <c r="M9" s="213"/>
      <c r="N9" s="213"/>
    </row>
    <row r="10" spans="1:14" ht="33" x14ac:dyDescent="0.25">
      <c r="A10" s="61" t="s">
        <v>101</v>
      </c>
      <c r="B10" s="61" t="s">
        <v>119</v>
      </c>
      <c r="C10" s="62" t="s">
        <v>88</v>
      </c>
      <c r="D10" s="62" t="s">
        <v>89</v>
      </c>
      <c r="E10" s="62" t="s">
        <v>90</v>
      </c>
      <c r="F10" s="62" t="s">
        <v>91</v>
      </c>
      <c r="G10" s="62" t="s">
        <v>92</v>
      </c>
      <c r="H10" s="62" t="s">
        <v>93</v>
      </c>
      <c r="I10" s="62" t="s">
        <v>94</v>
      </c>
      <c r="J10" s="62" t="s">
        <v>95</v>
      </c>
      <c r="K10" s="62" t="s">
        <v>102</v>
      </c>
      <c r="L10" s="62" t="s">
        <v>97</v>
      </c>
      <c r="M10" s="62" t="s">
        <v>98</v>
      </c>
      <c r="N10" s="62" t="s">
        <v>99</v>
      </c>
    </row>
    <row r="11" spans="1:14" ht="17.100000000000001" customHeight="1" x14ac:dyDescent="0.25">
      <c r="A11" s="80" t="str">
        <f>Identificación!I15</f>
        <v>Avance meta de actividades artísticas (2019)</v>
      </c>
      <c r="B11" s="81">
        <v>1.153</v>
      </c>
      <c r="C11" s="55">
        <f>SUM(Seguimiento!$D$13:D13)/1100</f>
        <v>7.2727272727272727E-3</v>
      </c>
      <c r="D11" s="55">
        <f>SUM(Seguimiento!$D$13:E13)/1100</f>
        <v>3.3636363636363638E-2</v>
      </c>
      <c r="E11" s="55">
        <f>SUM(Seguimiento!$D$13:F13)/1100</f>
        <v>8.8181818181818181E-2</v>
      </c>
      <c r="F11" s="159"/>
      <c r="G11" s="159"/>
      <c r="H11" s="159"/>
      <c r="I11" s="159"/>
      <c r="J11" s="159"/>
      <c r="K11" s="159"/>
      <c r="L11" s="159"/>
      <c r="M11" s="159"/>
      <c r="N11" s="159"/>
    </row>
    <row r="12" spans="1:14" ht="17.100000000000001" customHeight="1" x14ac:dyDescent="0.25">
      <c r="A12" s="82" t="str">
        <f>Identificación!I16</f>
        <v>Avance meta de asistencias (2019)</v>
      </c>
      <c r="B12" s="81">
        <v>1.2030000000000001</v>
      </c>
      <c r="C12" s="55">
        <f>SUM(Seguimiento!$D$14:D14)/400000</f>
        <v>8.5699999999999995E-3</v>
      </c>
      <c r="D12" s="55">
        <f>SUM(Seguimiento!$D$14:E14)/400000</f>
        <v>4.8782499999999999E-2</v>
      </c>
      <c r="E12" s="55">
        <f>SUM(Seguimiento!$D$14:F14)/400000</f>
        <v>0.10127</v>
      </c>
      <c r="F12" s="159"/>
      <c r="G12" s="159"/>
      <c r="H12" s="159"/>
      <c r="I12" s="159"/>
      <c r="J12" s="159"/>
      <c r="K12" s="159"/>
      <c r="L12" s="159"/>
      <c r="M12" s="159"/>
      <c r="N12" s="159"/>
    </row>
    <row r="13" spans="1:14" s="68" customFormat="1" ht="17.100000000000001" customHeight="1" x14ac:dyDescent="0.25">
      <c r="A13" s="80" t="str">
        <f>Identificación!I17&amp;" TJEG"</f>
        <v>Nivel de ocupación mensual de los escenarios TJEG</v>
      </c>
      <c r="B13" s="81">
        <v>0.61063085478537305</v>
      </c>
      <c r="C13" s="55">
        <f>+TJEG!D14/TJEG!D15</f>
        <v>0.75398230088495577</v>
      </c>
      <c r="D13" s="55">
        <f>+TJEG!E14/TJEG!E15</f>
        <v>0.7572295105092397</v>
      </c>
      <c r="E13" s="55">
        <f>+TJEG!F14/TJEG!F15</f>
        <v>0.7775636083269083</v>
      </c>
      <c r="F13" s="159"/>
      <c r="G13" s="159"/>
      <c r="H13" s="159"/>
      <c r="I13" s="159"/>
      <c r="J13" s="159"/>
      <c r="K13" s="159"/>
      <c r="L13" s="159"/>
      <c r="M13" s="159"/>
      <c r="N13" s="159"/>
    </row>
    <row r="14" spans="1:14" s="68" customFormat="1" ht="17.100000000000001" customHeight="1" x14ac:dyDescent="0.25">
      <c r="A14" s="80" t="str">
        <f>Identificación!I17&amp;" TP"</f>
        <v>Nivel de ocupación mensual de los escenarios TP</v>
      </c>
      <c r="B14" s="81">
        <v>0.79156378600822996</v>
      </c>
      <c r="C14" s="83" t="e">
        <f>TP!D14/TP!D15</f>
        <v>#DIV/0!</v>
      </c>
      <c r="D14" s="84">
        <f>TP!E14/TP!E15</f>
        <v>0.47499999999999998</v>
      </c>
      <c r="E14" s="84">
        <f>TP!F14/TP!F15</f>
        <v>0.87628205128205128</v>
      </c>
      <c r="F14" s="160"/>
      <c r="G14" s="160"/>
      <c r="H14" s="160"/>
      <c r="I14" s="160"/>
      <c r="J14" s="160"/>
      <c r="K14" s="160"/>
      <c r="L14" s="160"/>
      <c r="M14" s="160"/>
      <c r="N14" s="160"/>
    </row>
    <row r="15" spans="1:14" s="68" customFormat="1" ht="17.100000000000001" customHeight="1" x14ac:dyDescent="0.25">
      <c r="A15" s="80" t="str">
        <f>Identificación!I17&amp;" MT"</f>
        <v>Nivel de ocupación mensual de los escenarios MT</v>
      </c>
      <c r="B15" s="81">
        <v>0.69123596392556197</v>
      </c>
      <c r="C15" s="83" t="e">
        <f>MT!D14/MT!D15</f>
        <v>#DIV/0!</v>
      </c>
      <c r="D15" s="84">
        <f>MT!E14/MT!E15</f>
        <v>0.51120879120879126</v>
      </c>
      <c r="E15" s="84">
        <f>MT!F14/MT!F15</f>
        <v>0.89681774349083898</v>
      </c>
      <c r="F15" s="160"/>
      <c r="G15" s="160"/>
      <c r="H15" s="160"/>
      <c r="I15" s="160"/>
      <c r="J15" s="160"/>
      <c r="K15" s="160"/>
      <c r="L15" s="160"/>
      <c r="M15" s="160"/>
      <c r="N15" s="160"/>
    </row>
    <row r="16" spans="1:14" ht="33.950000000000003" customHeight="1" x14ac:dyDescent="0.25">
      <c r="A16" s="82" t="str">
        <f>Identificación!I19</f>
        <v>Avance de las acciones de mantenimiento y dotación</v>
      </c>
      <c r="B16" s="85" t="s">
        <v>113</v>
      </c>
      <c r="C16" s="83"/>
      <c r="D16" s="83"/>
      <c r="E16" s="83"/>
      <c r="F16" s="160"/>
      <c r="G16" s="160"/>
      <c r="H16" s="160"/>
      <c r="I16" s="160"/>
      <c r="J16" s="160"/>
      <c r="K16" s="160"/>
      <c r="L16" s="160"/>
      <c r="M16" s="160"/>
      <c r="N16" s="160"/>
    </row>
    <row r="17" spans="1:14" ht="33.950000000000003" customHeight="1" x14ac:dyDescent="0.25">
      <c r="A17" s="82" t="str">
        <f>Identificación!I23</f>
        <v>Ejecución de los recursos gestionados para las acciones de mantenimiento y dotación</v>
      </c>
      <c r="B17" s="85" t="s">
        <v>113</v>
      </c>
      <c r="C17" s="83"/>
      <c r="D17" s="83"/>
      <c r="E17" s="83"/>
      <c r="F17" s="160"/>
      <c r="G17" s="160"/>
      <c r="H17" s="160"/>
      <c r="I17" s="160"/>
      <c r="J17" s="160"/>
      <c r="K17" s="160"/>
      <c r="L17" s="160"/>
      <c r="M17" s="160"/>
      <c r="N17" s="160"/>
    </row>
    <row r="18" spans="1:14" ht="33.950000000000003" customHeight="1" x14ac:dyDescent="0.25">
      <c r="A18" s="82" t="str">
        <f>Identificación!I25&amp;" de escenarios a cargo de SEC"</f>
        <v>Avance de cumplimiento de la meta de recaudo de escenarios a cargo de SEC</v>
      </c>
      <c r="B18" s="86">
        <v>1.139</v>
      </c>
      <c r="C18" s="55">
        <f>(SUM(TJEG!$D$16:D19)+SUM(TP!$D$16:D19))/2485000000</f>
        <v>4.9603460764587525E-3</v>
      </c>
      <c r="D18" s="55">
        <f>(SUM(TJEG!$D$16:E19)+SUM(TP!$D$16:E19))/2485000000</f>
        <v>2.4516432193158955E-2</v>
      </c>
      <c r="E18" s="55">
        <f>(SUM(TJEG!$D$16:F19)+SUM(TP!$D$16:F19))/2485000000</f>
        <v>6.9191973843058349E-2</v>
      </c>
      <c r="F18" s="159"/>
      <c r="G18" s="159"/>
      <c r="H18" s="159"/>
      <c r="I18" s="159"/>
      <c r="J18" s="159"/>
      <c r="K18" s="159"/>
      <c r="L18" s="159"/>
      <c r="M18" s="159"/>
      <c r="N18" s="159"/>
    </row>
    <row r="19" spans="1:14" s="68" customFormat="1" ht="33.950000000000003" customHeight="1" x14ac:dyDescent="0.25">
      <c r="A19" s="82" t="str">
        <f>Identificación!I25&amp;" TMJMSD"</f>
        <v>Avance de cumplimiento de la meta de recaudo TMJMSD</v>
      </c>
      <c r="B19" s="81">
        <v>0.98</v>
      </c>
      <c r="C19" s="55">
        <f>SUM(TMJMSD!$D$16:D16)/6215000000</f>
        <v>1.707942284794851E-2</v>
      </c>
      <c r="D19" s="55">
        <f>SUM(TMJMSD!$D$16:E16)/6215000000</f>
        <v>6.7596544006436041E-2</v>
      </c>
      <c r="E19" s="55">
        <f>SUM(TMJMSD!$D$16:F16)/6215000000</f>
        <v>0.12056614111021721</v>
      </c>
      <c r="F19" s="159"/>
      <c r="G19" s="159"/>
      <c r="H19" s="159"/>
      <c r="I19" s="159"/>
      <c r="J19" s="159"/>
      <c r="K19" s="159"/>
      <c r="L19" s="159"/>
      <c r="M19" s="159"/>
      <c r="N19" s="159"/>
    </row>
    <row r="20" spans="1:14" ht="33.950000000000003" customHeight="1" x14ac:dyDescent="0.25">
      <c r="A20" s="82" t="str">
        <f>Identificación!I29</f>
        <v>Porcentaje de participación de otros aportes monetarios</v>
      </c>
      <c r="B20" s="87" t="s">
        <v>113</v>
      </c>
      <c r="C20" s="88">
        <f>TJEG!D19/Seguimiento!D22</f>
        <v>0</v>
      </c>
      <c r="D20" s="84">
        <f>TJEG!E19/Seguimiento!E22</f>
        <v>0</v>
      </c>
      <c r="E20" s="84">
        <f>TJEG!F19/Seguimiento!F22</f>
        <v>0</v>
      </c>
      <c r="F20" s="160"/>
      <c r="G20" s="160"/>
      <c r="H20" s="160"/>
      <c r="I20" s="161"/>
      <c r="J20" s="160"/>
      <c r="K20" s="160"/>
      <c r="L20" s="160"/>
      <c r="M20" s="160"/>
      <c r="N20" s="160"/>
    </row>
    <row r="21" spans="1:14" ht="33.950000000000003" customHeight="1" x14ac:dyDescent="0.25">
      <c r="A21" s="82" t="str">
        <f>Identificación!E30</f>
        <v>Valor de otros aportes (no monetarios) por alianzas, patrocinios y otros conceptos del mes</v>
      </c>
      <c r="B21" s="87" t="s">
        <v>113</v>
      </c>
      <c r="C21" s="58">
        <f>+Seguimiento!D24</f>
        <v>0</v>
      </c>
      <c r="D21" s="58">
        <f>+Seguimiento!E24</f>
        <v>0</v>
      </c>
      <c r="E21" s="58">
        <f>+Seguimiento!F24</f>
        <v>0</v>
      </c>
      <c r="F21" s="162"/>
      <c r="G21" s="162"/>
      <c r="H21" s="162"/>
      <c r="I21" s="162"/>
      <c r="J21" s="162"/>
      <c r="K21" s="162"/>
      <c r="L21" s="162"/>
      <c r="M21" s="162"/>
      <c r="N21" s="162"/>
    </row>
    <row r="22" spans="1:14" ht="16.5" x14ac:dyDescent="0.25">
      <c r="A22" s="89"/>
      <c r="B22" s="89"/>
      <c r="C22" s="89"/>
      <c r="D22" s="89"/>
      <c r="E22" s="89"/>
      <c r="F22" s="89"/>
      <c r="G22" s="89"/>
      <c r="H22" s="89"/>
      <c r="I22" s="89"/>
      <c r="J22" s="89"/>
      <c r="K22" s="89"/>
      <c r="L22" s="89"/>
      <c r="M22" s="89"/>
      <c r="N22" s="89"/>
    </row>
    <row r="23" spans="1:14" ht="16.5" x14ac:dyDescent="0.25">
      <c r="A23" s="241" t="s">
        <v>120</v>
      </c>
      <c r="B23" s="241"/>
      <c r="C23" s="241"/>
      <c r="D23" s="241"/>
      <c r="E23" s="241"/>
      <c r="F23" s="241"/>
      <c r="G23" s="241"/>
      <c r="H23" s="241"/>
      <c r="I23" s="241"/>
      <c r="J23" s="241"/>
      <c r="K23" s="241"/>
      <c r="L23" s="241"/>
      <c r="M23" s="241"/>
      <c r="N23" s="241"/>
    </row>
    <row r="24" spans="1:14" ht="16.5" customHeight="1" x14ac:dyDescent="0.25">
      <c r="A24" s="244" t="s">
        <v>121</v>
      </c>
      <c r="B24" s="244"/>
      <c r="C24" s="244"/>
      <c r="D24" s="244"/>
      <c r="E24" s="244"/>
      <c r="F24" s="244"/>
      <c r="G24" s="244"/>
      <c r="H24" s="245" t="s">
        <v>122</v>
      </c>
      <c r="I24" s="245"/>
      <c r="J24" s="245"/>
      <c r="K24" s="245"/>
      <c r="L24" s="246" t="s">
        <v>123</v>
      </c>
      <c r="M24" s="246"/>
      <c r="N24" s="246"/>
    </row>
    <row r="25" spans="1:14" ht="16.5" customHeight="1" x14ac:dyDescent="0.25">
      <c r="A25" s="52" t="s">
        <v>124</v>
      </c>
      <c r="B25" s="213" t="s">
        <v>101</v>
      </c>
      <c r="C25" s="213"/>
      <c r="D25" s="213"/>
      <c r="E25" s="90" t="s">
        <v>125</v>
      </c>
      <c r="F25" s="91" t="s">
        <v>126</v>
      </c>
      <c r="G25" s="92" t="s">
        <v>127</v>
      </c>
      <c r="H25" s="93" t="s">
        <v>128</v>
      </c>
      <c r="I25" s="93" t="s">
        <v>129</v>
      </c>
      <c r="J25" s="94" t="s">
        <v>130</v>
      </c>
      <c r="K25" s="94" t="s">
        <v>131</v>
      </c>
      <c r="L25" s="95" t="s">
        <v>132</v>
      </c>
      <c r="M25" s="243" t="s">
        <v>133</v>
      </c>
      <c r="N25" s="243"/>
    </row>
    <row r="26" spans="1:14" ht="30" customHeight="1" x14ac:dyDescent="0.25">
      <c r="A26" s="207" t="str">
        <f>Identificación!B15</f>
        <v>1.1 Oferta en espacio público, escenarios locales y escenarios a cargo de la Subdirección de Equipamientos Culturales</v>
      </c>
      <c r="B26" s="239" t="str">
        <f>A11</f>
        <v>Avance meta de actividades artísticas (2019)</v>
      </c>
      <c r="C26" s="239"/>
      <c r="D26" s="239"/>
      <c r="E26" s="96" t="s">
        <v>134</v>
      </c>
      <c r="F26" s="96" t="s">
        <v>135</v>
      </c>
      <c r="G26" s="96" t="s">
        <v>136</v>
      </c>
      <c r="H26" s="97">
        <f>+E11</f>
        <v>8.8181818181818181E-2</v>
      </c>
      <c r="I26" s="163"/>
      <c r="J26" s="163"/>
      <c r="K26" s="164"/>
      <c r="L26" s="165"/>
      <c r="M26" s="240"/>
      <c r="N26" s="240"/>
    </row>
    <row r="27" spans="1:14" ht="30" customHeight="1" x14ac:dyDescent="0.25">
      <c r="A27" s="207"/>
      <c r="B27" s="239" t="str">
        <f>A12</f>
        <v>Avance meta de asistencias (2019)</v>
      </c>
      <c r="C27" s="239"/>
      <c r="D27" s="239"/>
      <c r="E27" s="96" t="s">
        <v>137</v>
      </c>
      <c r="F27" s="96" t="s">
        <v>138</v>
      </c>
      <c r="G27" s="96" t="s">
        <v>139</v>
      </c>
      <c r="H27" s="97">
        <f>+E12</f>
        <v>0.10127</v>
      </c>
      <c r="I27" s="163"/>
      <c r="J27" s="163"/>
      <c r="K27" s="164"/>
      <c r="L27" s="165"/>
      <c r="M27" s="240"/>
      <c r="N27" s="240"/>
    </row>
    <row r="28" spans="1:14" s="68" customFormat="1" ht="30" customHeight="1" x14ac:dyDescent="0.25">
      <c r="A28" s="207"/>
      <c r="B28" s="239" t="str">
        <f>+A13</f>
        <v>Nivel de ocupación mensual de los escenarios TJEG</v>
      </c>
      <c r="C28" s="239"/>
      <c r="D28" s="239"/>
      <c r="E28" s="43" t="s">
        <v>140</v>
      </c>
      <c r="F28" s="43" t="s">
        <v>141</v>
      </c>
      <c r="G28" s="43" t="s">
        <v>142</v>
      </c>
      <c r="H28" s="97">
        <f>+TJEG!F14/TJEG!F15</f>
        <v>0.7775636083269083</v>
      </c>
      <c r="I28" s="166"/>
      <c r="J28" s="163"/>
      <c r="K28" s="164"/>
      <c r="L28" s="165"/>
      <c r="M28" s="167"/>
      <c r="N28" s="168"/>
    </row>
    <row r="29" spans="1:14" s="68" customFormat="1" ht="30" customHeight="1" x14ac:dyDescent="0.25">
      <c r="A29" s="207"/>
      <c r="B29" s="239" t="str">
        <f>+A14</f>
        <v>Nivel de ocupación mensual de los escenarios TP</v>
      </c>
      <c r="C29" s="239"/>
      <c r="D29" s="239"/>
      <c r="E29" s="43" t="s">
        <v>140</v>
      </c>
      <c r="F29" s="43" t="s">
        <v>141</v>
      </c>
      <c r="G29" s="43" t="s">
        <v>142</v>
      </c>
      <c r="H29" s="98">
        <f>TP!F14/TP!F15</f>
        <v>0.87628205128205128</v>
      </c>
      <c r="I29" s="164"/>
      <c r="J29" s="164"/>
      <c r="K29" s="164"/>
      <c r="L29" s="165"/>
      <c r="M29" s="167"/>
      <c r="N29" s="168"/>
    </row>
    <row r="30" spans="1:14" ht="30" customHeight="1" x14ac:dyDescent="0.25">
      <c r="A30" s="207"/>
      <c r="B30" s="239" t="str">
        <f>+A15</f>
        <v>Nivel de ocupación mensual de los escenarios MT</v>
      </c>
      <c r="C30" s="239"/>
      <c r="D30" s="239"/>
      <c r="E30" s="43" t="s">
        <v>140</v>
      </c>
      <c r="F30" s="43" t="s">
        <v>141</v>
      </c>
      <c r="G30" s="43" t="s">
        <v>142</v>
      </c>
      <c r="H30" s="98">
        <f>MT!F14/MT!F15</f>
        <v>0.89681774349083898</v>
      </c>
      <c r="I30" s="164"/>
      <c r="J30" s="164"/>
      <c r="K30" s="164"/>
      <c r="L30" s="165"/>
      <c r="M30" s="240"/>
      <c r="N30" s="240"/>
    </row>
    <row r="31" spans="1:14" ht="30" customHeight="1" x14ac:dyDescent="0.25">
      <c r="A31" s="242" t="str">
        <f>Identificación!B19&amp;" de infraestructura especializada para las Artes Escénicas."</f>
        <v>2.1 Plan Plurianual de Mantenimiento y Dotación de infraestructura especializada para las Artes Escénicas.</v>
      </c>
      <c r="B31" s="239" t="str">
        <f>A16</f>
        <v>Avance de las acciones de mantenimiento y dotación</v>
      </c>
      <c r="C31" s="239"/>
      <c r="D31" s="239"/>
      <c r="E31" s="172"/>
      <c r="F31" s="172"/>
      <c r="G31" s="172"/>
      <c r="H31" s="99" t="s">
        <v>143</v>
      </c>
      <c r="I31" s="169"/>
      <c r="J31" s="169"/>
      <c r="K31" s="164"/>
      <c r="L31" s="165"/>
      <c r="M31" s="240"/>
      <c r="N31" s="240"/>
    </row>
    <row r="32" spans="1:14" ht="45.75" customHeight="1" x14ac:dyDescent="0.25">
      <c r="A32" s="242"/>
      <c r="B32" s="239" t="str">
        <f>A17</f>
        <v>Ejecución de los recursos gestionados para las acciones de mantenimiento y dotación</v>
      </c>
      <c r="C32" s="239"/>
      <c r="D32" s="239"/>
      <c r="E32" s="172"/>
      <c r="F32" s="172"/>
      <c r="G32" s="172"/>
      <c r="H32" s="99" t="s">
        <v>143</v>
      </c>
      <c r="I32" s="169"/>
      <c r="J32" s="169"/>
      <c r="K32" s="164"/>
      <c r="L32" s="165"/>
      <c r="M32" s="240"/>
      <c r="N32" s="240"/>
    </row>
    <row r="33" spans="1:14" ht="30" customHeight="1" x14ac:dyDescent="0.25">
      <c r="A33" s="238" t="str">
        <f>Identificación!B25</f>
        <v>3.1 Sostenibilidad Económica</v>
      </c>
      <c r="B33" s="239" t="str">
        <f>A18</f>
        <v>Avance de cumplimiento de la meta de recaudo de escenarios a cargo de SEC</v>
      </c>
      <c r="C33" s="239"/>
      <c r="D33" s="239"/>
      <c r="E33" s="96" t="s">
        <v>144</v>
      </c>
      <c r="F33" s="96" t="s">
        <v>145</v>
      </c>
      <c r="G33" s="96" t="s">
        <v>146</v>
      </c>
      <c r="H33" s="100">
        <f>+E18</f>
        <v>6.9191973843058349E-2</v>
      </c>
      <c r="I33" s="170"/>
      <c r="J33" s="170"/>
      <c r="K33" s="164"/>
      <c r="L33" s="165"/>
      <c r="M33" s="240"/>
      <c r="N33" s="240"/>
    </row>
    <row r="34" spans="1:14" s="68" customFormat="1" ht="30" customHeight="1" x14ac:dyDescent="0.25">
      <c r="A34" s="238"/>
      <c r="B34" s="239" t="str">
        <f>A19</f>
        <v>Avance de cumplimiento de la meta de recaudo TMJMSD</v>
      </c>
      <c r="C34" s="239"/>
      <c r="D34" s="239"/>
      <c r="E34" s="96" t="s">
        <v>144</v>
      </c>
      <c r="F34" s="96" t="s">
        <v>145</v>
      </c>
      <c r="G34" s="96" t="s">
        <v>146</v>
      </c>
      <c r="H34" s="101">
        <f>+E19</f>
        <v>0.12056614111021721</v>
      </c>
      <c r="I34" s="171"/>
      <c r="J34" s="170"/>
      <c r="K34" s="164"/>
      <c r="L34" s="165"/>
      <c r="M34" s="167"/>
      <c r="N34" s="168"/>
    </row>
    <row r="35" spans="1:14" ht="15.75" customHeight="1" x14ac:dyDescent="0.3">
      <c r="A35" s="102"/>
      <c r="B35" s="68"/>
      <c r="C35" s="68"/>
      <c r="D35" s="68"/>
      <c r="E35" s="102"/>
      <c r="F35" s="102"/>
      <c r="G35" s="102"/>
      <c r="H35" s="102"/>
      <c r="I35" s="102"/>
      <c r="J35" s="102"/>
      <c r="K35" s="102"/>
      <c r="L35" s="102"/>
      <c r="M35" s="102"/>
      <c r="N35" s="102"/>
    </row>
    <row r="36" spans="1:14" ht="16.5" x14ac:dyDescent="0.3">
      <c r="A36" s="102"/>
      <c r="E36" s="102"/>
      <c r="F36" s="102"/>
      <c r="G36" s="102"/>
      <c r="H36" s="102"/>
      <c r="I36" s="102"/>
      <c r="J36" s="102"/>
      <c r="K36" s="102"/>
      <c r="L36" s="102"/>
      <c r="M36" s="102"/>
      <c r="N36" s="102"/>
    </row>
    <row r="37" spans="1:14" ht="16.5" x14ac:dyDescent="0.25">
      <c r="A37" s="241" t="s">
        <v>147</v>
      </c>
      <c r="B37" s="241"/>
      <c r="C37" s="241"/>
      <c r="D37" s="241"/>
      <c r="E37" s="241"/>
      <c r="F37" s="241"/>
      <c r="G37" s="241"/>
      <c r="H37" s="241"/>
      <c r="I37" s="241"/>
      <c r="J37" s="241"/>
      <c r="K37" s="241"/>
      <c r="L37" s="241"/>
      <c r="M37" s="241"/>
      <c r="N37" s="241"/>
    </row>
    <row r="38" spans="1:14" ht="141" customHeight="1" x14ac:dyDescent="0.25">
      <c r="A38" s="2" t="str">
        <f>B26</f>
        <v>Avance meta de actividades artísticas (2019)</v>
      </c>
      <c r="B38" s="237" t="s">
        <v>294</v>
      </c>
      <c r="C38" s="237"/>
      <c r="D38" s="237"/>
      <c r="E38" s="237"/>
      <c r="F38" s="237"/>
      <c r="G38" s="237"/>
      <c r="H38" s="237"/>
      <c r="I38" s="237"/>
      <c r="J38" s="237"/>
      <c r="K38" s="237"/>
      <c r="L38" s="237"/>
      <c r="M38" s="237"/>
      <c r="N38" s="237"/>
    </row>
    <row r="39" spans="1:14" ht="93" customHeight="1" x14ac:dyDescent="0.25">
      <c r="A39" s="2" t="str">
        <f>B27</f>
        <v>Avance meta de asistencias (2019)</v>
      </c>
      <c r="B39" s="237" t="s">
        <v>295</v>
      </c>
      <c r="C39" s="237"/>
      <c r="D39" s="237"/>
      <c r="E39" s="237"/>
      <c r="F39" s="237"/>
      <c r="G39" s="237"/>
      <c r="H39" s="237"/>
      <c r="I39" s="237"/>
      <c r="J39" s="237"/>
      <c r="K39" s="237"/>
      <c r="L39" s="237"/>
      <c r="M39" s="237"/>
      <c r="N39" s="237"/>
    </row>
    <row r="40" spans="1:14" ht="78.75" customHeight="1" x14ac:dyDescent="0.25">
      <c r="A40" s="2" t="str">
        <f>+Identificación!I17</f>
        <v>Nivel de ocupación mensual de los escenarios</v>
      </c>
      <c r="B40" s="237" t="s">
        <v>296</v>
      </c>
      <c r="C40" s="237"/>
      <c r="D40" s="237"/>
      <c r="E40" s="237"/>
      <c r="F40" s="237"/>
      <c r="G40" s="237"/>
      <c r="H40" s="237"/>
      <c r="I40" s="237"/>
      <c r="J40" s="237"/>
      <c r="K40" s="237"/>
      <c r="L40" s="237"/>
      <c r="M40" s="237"/>
      <c r="N40" s="237"/>
    </row>
    <row r="41" spans="1:14" ht="177" customHeight="1" x14ac:dyDescent="0.25">
      <c r="A41" s="2" t="str">
        <f>B31</f>
        <v>Avance de las acciones de mantenimiento y dotación</v>
      </c>
      <c r="B41" s="247" t="s">
        <v>297</v>
      </c>
      <c r="C41" s="247"/>
      <c r="D41" s="247"/>
      <c r="E41" s="247"/>
      <c r="F41" s="247"/>
      <c r="G41" s="247"/>
      <c r="H41" s="247"/>
      <c r="I41" s="247"/>
      <c r="J41" s="247"/>
      <c r="K41" s="247"/>
      <c r="L41" s="247"/>
      <c r="M41" s="247"/>
      <c r="N41" s="247"/>
    </row>
    <row r="42" spans="1:14" ht="49.15" customHeight="1" x14ac:dyDescent="0.25">
      <c r="A42" s="2" t="str">
        <f>B32</f>
        <v>Ejecución de los recursos gestionados para las acciones de mantenimiento y dotación</v>
      </c>
      <c r="B42" s="248" t="s">
        <v>298</v>
      </c>
      <c r="C42" s="247"/>
      <c r="D42" s="247"/>
      <c r="E42" s="247"/>
      <c r="F42" s="247"/>
      <c r="G42" s="247"/>
      <c r="H42" s="247"/>
      <c r="I42" s="247"/>
      <c r="J42" s="247"/>
      <c r="K42" s="247"/>
      <c r="L42" s="247"/>
      <c r="M42" s="247"/>
      <c r="N42" s="247"/>
    </row>
    <row r="43" spans="1:14" ht="92.25" customHeight="1" x14ac:dyDescent="0.25">
      <c r="A43" s="2" t="str">
        <f>B33</f>
        <v>Avance de cumplimiento de la meta de recaudo de escenarios a cargo de SEC</v>
      </c>
      <c r="B43" s="234" t="s">
        <v>299</v>
      </c>
      <c r="C43" s="234"/>
      <c r="D43" s="234"/>
      <c r="E43" s="234"/>
      <c r="F43" s="234"/>
      <c r="G43" s="234"/>
      <c r="H43" s="234"/>
      <c r="I43" s="234"/>
      <c r="J43" s="234"/>
      <c r="K43" s="234"/>
      <c r="L43" s="234"/>
      <c r="M43" s="234"/>
      <c r="N43" s="234"/>
    </row>
    <row r="44" spans="1:14" ht="16.5" x14ac:dyDescent="0.3">
      <c r="A44" s="102"/>
      <c r="E44" s="102"/>
      <c r="F44" s="102"/>
      <c r="G44" s="102"/>
      <c r="H44" s="102"/>
      <c r="I44" s="102"/>
      <c r="J44" s="102"/>
      <c r="K44" s="102"/>
      <c r="L44" s="102"/>
      <c r="M44" s="102"/>
      <c r="N44" s="102"/>
    </row>
    <row r="45" spans="1:14" ht="15" customHeight="1" x14ac:dyDescent="0.25">
      <c r="A45" s="235" t="s">
        <v>148</v>
      </c>
      <c r="B45" s="235"/>
      <c r="C45" s="235"/>
      <c r="D45" s="235"/>
      <c r="E45" s="235"/>
      <c r="F45" s="235"/>
      <c r="G45" s="235"/>
      <c r="H45" s="235"/>
      <c r="I45" s="235"/>
      <c r="J45" s="235"/>
      <c r="K45" s="235"/>
      <c r="L45" s="235"/>
      <c r="M45" s="235"/>
      <c r="N45" s="235"/>
    </row>
    <row r="46" spans="1:14" ht="15" customHeight="1" x14ac:dyDescent="0.25">
      <c r="A46" s="213" t="s">
        <v>101</v>
      </c>
      <c r="B46" s="213"/>
      <c r="C46" s="236" t="s">
        <v>149</v>
      </c>
      <c r="D46" s="236"/>
      <c r="E46" s="236"/>
      <c r="F46" s="236" t="s">
        <v>129</v>
      </c>
      <c r="G46" s="236"/>
      <c r="H46" s="236"/>
      <c r="I46" s="236" t="s">
        <v>130</v>
      </c>
      <c r="J46" s="236"/>
      <c r="K46" s="236"/>
      <c r="L46" s="236" t="s">
        <v>131</v>
      </c>
      <c r="M46" s="236"/>
      <c r="N46" s="236"/>
    </row>
    <row r="47" spans="1:14" ht="17.100000000000001" customHeight="1" x14ac:dyDescent="0.25">
      <c r="A47" s="213"/>
      <c r="B47" s="213"/>
      <c r="C47" s="103" t="s">
        <v>125</v>
      </c>
      <c r="D47" s="104" t="s">
        <v>126</v>
      </c>
      <c r="E47" s="105" t="s">
        <v>127</v>
      </c>
      <c r="F47" s="103" t="s">
        <v>125</v>
      </c>
      <c r="G47" s="104" t="s">
        <v>126</v>
      </c>
      <c r="H47" s="105" t="s">
        <v>127</v>
      </c>
      <c r="I47" s="103" t="s">
        <v>125</v>
      </c>
      <c r="J47" s="104" t="s">
        <v>126</v>
      </c>
      <c r="K47" s="105" t="s">
        <v>127</v>
      </c>
      <c r="L47" s="103" t="s">
        <v>125</v>
      </c>
      <c r="M47" s="104" t="s">
        <v>126</v>
      </c>
      <c r="N47" s="105" t="s">
        <v>127</v>
      </c>
    </row>
    <row r="48" spans="1:14" ht="21" customHeight="1" x14ac:dyDescent="0.25">
      <c r="A48" s="207" t="str">
        <f>A11</f>
        <v>Avance meta de actividades artísticas (2019)</v>
      </c>
      <c r="B48" s="207"/>
      <c r="C48" s="106" t="s">
        <v>134</v>
      </c>
      <c r="D48" s="107" t="s">
        <v>135</v>
      </c>
      <c r="E48" s="108" t="s">
        <v>136</v>
      </c>
      <c r="F48" s="109" t="s">
        <v>150</v>
      </c>
      <c r="G48" s="110" t="s">
        <v>151</v>
      </c>
      <c r="H48" s="111" t="s">
        <v>152</v>
      </c>
      <c r="I48" s="106" t="s">
        <v>153</v>
      </c>
      <c r="J48" s="107" t="s">
        <v>154</v>
      </c>
      <c r="K48" s="108" t="s">
        <v>155</v>
      </c>
      <c r="L48" s="106" t="s">
        <v>156</v>
      </c>
      <c r="M48" s="107" t="s">
        <v>157</v>
      </c>
      <c r="N48" s="108" t="s">
        <v>158</v>
      </c>
    </row>
    <row r="49" spans="1:14" ht="21" customHeight="1" x14ac:dyDescent="0.25">
      <c r="A49" s="207" t="str">
        <f>A12</f>
        <v>Avance meta de asistencias (2019)</v>
      </c>
      <c r="B49" s="207"/>
      <c r="C49" s="112" t="s">
        <v>137</v>
      </c>
      <c r="D49" s="96" t="s">
        <v>138</v>
      </c>
      <c r="E49" s="113" t="s">
        <v>139</v>
      </c>
      <c r="F49" s="114" t="s">
        <v>159</v>
      </c>
      <c r="G49" s="43" t="s">
        <v>160</v>
      </c>
      <c r="H49" s="115" t="s">
        <v>161</v>
      </c>
      <c r="I49" s="112" t="s">
        <v>162</v>
      </c>
      <c r="J49" s="96" t="s">
        <v>163</v>
      </c>
      <c r="K49" s="113" t="s">
        <v>164</v>
      </c>
      <c r="L49" s="112" t="s">
        <v>156</v>
      </c>
      <c r="M49" s="96" t="s">
        <v>157</v>
      </c>
      <c r="N49" s="113" t="s">
        <v>158</v>
      </c>
    </row>
    <row r="50" spans="1:14" ht="21" customHeight="1" x14ac:dyDescent="0.25">
      <c r="A50" s="207" t="str">
        <f>+A40</f>
        <v>Nivel de ocupación mensual de los escenarios</v>
      </c>
      <c r="B50" s="207"/>
      <c r="C50" s="116" t="s">
        <v>140</v>
      </c>
      <c r="D50" s="41" t="s">
        <v>141</v>
      </c>
      <c r="E50" s="117" t="s">
        <v>142</v>
      </c>
      <c r="F50" s="116" t="s">
        <v>140</v>
      </c>
      <c r="G50" s="41" t="s">
        <v>141</v>
      </c>
      <c r="H50" s="117" t="s">
        <v>142</v>
      </c>
      <c r="I50" s="116" t="s">
        <v>140</v>
      </c>
      <c r="J50" s="41" t="s">
        <v>141</v>
      </c>
      <c r="K50" s="117" t="s">
        <v>142</v>
      </c>
      <c r="L50" s="116" t="s">
        <v>140</v>
      </c>
      <c r="M50" s="41" t="s">
        <v>141</v>
      </c>
      <c r="N50" s="117" t="s">
        <v>142</v>
      </c>
    </row>
    <row r="51" spans="1:14" ht="33.950000000000003" customHeight="1" x14ac:dyDescent="0.25">
      <c r="A51" s="207" t="str">
        <f>+A43</f>
        <v>Avance de cumplimiento de la meta de recaudo de escenarios a cargo de SEC</v>
      </c>
      <c r="B51" s="207"/>
      <c r="C51" s="118" t="s">
        <v>144</v>
      </c>
      <c r="D51" s="119" t="s">
        <v>145</v>
      </c>
      <c r="E51" s="120" t="s">
        <v>146</v>
      </c>
      <c r="F51" s="121" t="s">
        <v>165</v>
      </c>
      <c r="G51" s="122" t="s">
        <v>166</v>
      </c>
      <c r="H51" s="123" t="s">
        <v>167</v>
      </c>
      <c r="I51" s="118" t="s">
        <v>168</v>
      </c>
      <c r="J51" s="119" t="s">
        <v>169</v>
      </c>
      <c r="K51" s="120" t="s">
        <v>170</v>
      </c>
      <c r="L51" s="118" t="s">
        <v>171</v>
      </c>
      <c r="M51" s="119" t="s">
        <v>172</v>
      </c>
      <c r="N51" s="120" t="s">
        <v>173</v>
      </c>
    </row>
  </sheetData>
  <mergeCells count="55">
    <mergeCell ref="A1:B4"/>
    <mergeCell ref="C1:J2"/>
    <mergeCell ref="K1:N1"/>
    <mergeCell ref="K2:N2"/>
    <mergeCell ref="C3:J4"/>
    <mergeCell ref="K3:N3"/>
    <mergeCell ref="K4:N4"/>
    <mergeCell ref="A5:N5"/>
    <mergeCell ref="A6:C6"/>
    <mergeCell ref="D6:N6"/>
    <mergeCell ref="A7:C7"/>
    <mergeCell ref="D7:N7"/>
    <mergeCell ref="A8:N8"/>
    <mergeCell ref="A9:N9"/>
    <mergeCell ref="A23:N23"/>
    <mergeCell ref="A24:G24"/>
    <mergeCell ref="H24:K24"/>
    <mergeCell ref="L24:N24"/>
    <mergeCell ref="B25:D25"/>
    <mergeCell ref="M25:N25"/>
    <mergeCell ref="A26:A30"/>
    <mergeCell ref="B26:D26"/>
    <mergeCell ref="M26:N26"/>
    <mergeCell ref="B27:D27"/>
    <mergeCell ref="M27:N27"/>
    <mergeCell ref="B28:D28"/>
    <mergeCell ref="B29:D29"/>
    <mergeCell ref="B30:D30"/>
    <mergeCell ref="M30:N30"/>
    <mergeCell ref="A31:A32"/>
    <mergeCell ref="B31:D31"/>
    <mergeCell ref="M31:N31"/>
    <mergeCell ref="B32:D32"/>
    <mergeCell ref="M32:N32"/>
    <mergeCell ref="A33:A34"/>
    <mergeCell ref="B33:D33"/>
    <mergeCell ref="M33:N33"/>
    <mergeCell ref="B34:D34"/>
    <mergeCell ref="A37:N37"/>
    <mergeCell ref="B38:N38"/>
    <mergeCell ref="B39:N39"/>
    <mergeCell ref="B40:N40"/>
    <mergeCell ref="B41:N41"/>
    <mergeCell ref="B42:N42"/>
    <mergeCell ref="A48:B48"/>
    <mergeCell ref="A49:B49"/>
    <mergeCell ref="A50:B50"/>
    <mergeCell ref="A51:B51"/>
    <mergeCell ref="B43:N43"/>
    <mergeCell ref="A45:N45"/>
    <mergeCell ref="A46:B47"/>
    <mergeCell ref="C46:E46"/>
    <mergeCell ref="F46:H46"/>
    <mergeCell ref="I46:K46"/>
    <mergeCell ref="L46:N46"/>
  </mergeCells>
  <conditionalFormatting sqref="D7:N7 L26:N34 B38:N43">
    <cfRule type="expression" dxfId="0" priority="2">
      <formula>LEN(TRIM(B7))=0</formula>
    </cfRule>
  </conditionalFormatting>
  <pageMargins left="0.59027777777777801" right="0.59027777777777801" top="0.59027777777777801" bottom="0.59027777777777801" header="0.51180555555555496" footer="0.51180555555555496"/>
  <pageSetup paperSize="75" scale="75" firstPageNumber="0" orientation="landscape" horizontalDpi="300" verticalDpi="300"/>
  <drawing r:id="rId1"/>
  <extLst>
    <ext xmlns:x14="http://schemas.microsoft.com/office/spreadsheetml/2009/9/main" uri="{CCE6A557-97BC-4b89-ADB6-D9C93CAAB3DF}">
      <x14:dataValidations xmlns:xm="http://schemas.microsoft.com/office/excel/2006/main" count="2">
        <x14:dataValidation type="list" allowBlank="1">
          <x14:formula1>
            <xm:f>Listas!$A$19:$A$20</xm:f>
          </x14:formula1>
          <x14:formula2>
            <xm:f>0</xm:f>
          </x14:formula2>
          <xm:sqref>L26:L34</xm:sqref>
        </x14:dataValidation>
        <x14:dataValidation type="list" allowBlank="1">
          <x14:formula1>
            <xm:f>Listas!$C$2:$C$5</xm:f>
          </x14:formula1>
          <x14:formula2>
            <xm:f>0</xm:f>
          </x14:formula2>
          <xm:sqref>M26:M34</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574</TotalTime>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Identificación</vt:lpstr>
      <vt:lpstr>TMJMSD</vt:lpstr>
      <vt:lpstr>TJEG</vt:lpstr>
      <vt:lpstr>MT</vt:lpstr>
      <vt:lpstr>TP</vt:lpstr>
      <vt:lpstr>EM</vt:lpstr>
      <vt:lpstr>CC</vt:lpstr>
      <vt:lpstr>Seguimiento</vt:lpstr>
      <vt:lpstr>Análisis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Rubiela Pilar Luengas Contreras</dc:creator>
  <dc:description/>
  <cp:lastModifiedBy>Natalia Alejandra Lopez Perez</cp:lastModifiedBy>
  <cp:revision>76</cp:revision>
  <dcterms:created xsi:type="dcterms:W3CDTF">2019-08-14T15:32:06Z</dcterms:created>
  <dcterms:modified xsi:type="dcterms:W3CDTF">2020-02-10T19:58:44Z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