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igencia 2018\Indicadores\REFORMULACION 2018\PUBLICADOS 31122018\"/>
    </mc:Choice>
  </mc:AlternateContent>
  <bookViews>
    <workbookView xWindow="0" yWindow="0" windowWidth="11970" windowHeight="8370"/>
  </bookViews>
  <sheets>
    <sheet name="Identificación" sheetId="1" r:id="rId1"/>
    <sheet name="Seguimiento" sheetId="2" r:id="rId2"/>
    <sheet name="Listas" sheetId="3" state="hidden" r:id="rId3"/>
    <sheet name="Copia de Análisis" sheetId="4" r:id="rId4"/>
  </sheets>
  <externalReferences>
    <externalReference r:id="rId5"/>
    <externalReference r:id="rId6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7" i="4" l="1"/>
  <c r="N17" i="4"/>
  <c r="L16" i="4"/>
  <c r="O22" i="2" l="1"/>
  <c r="O23" i="2"/>
  <c r="O24" i="2"/>
  <c r="N24" i="2"/>
  <c r="N23" i="2"/>
  <c r="N22" i="2"/>
  <c r="N16" i="4" l="1"/>
  <c r="K27" i="4" s="1"/>
  <c r="M16" i="4"/>
  <c r="K24" i="4"/>
  <c r="N11" i="4"/>
  <c r="K22" i="4" s="1"/>
  <c r="M11" i="4"/>
  <c r="L11" i="4"/>
  <c r="K11" i="4"/>
  <c r="J11" i="4"/>
  <c r="I11" i="4"/>
  <c r="H11" i="4"/>
  <c r="G11" i="4"/>
  <c r="F11" i="4"/>
  <c r="E11" i="4"/>
  <c r="D11" i="4"/>
  <c r="C11" i="4"/>
  <c r="M13" i="4"/>
  <c r="N13" i="4"/>
  <c r="M12" i="4"/>
  <c r="N12" i="4"/>
  <c r="K23" i="4" s="1"/>
  <c r="A17" i="4" l="1"/>
  <c r="M21" i="2" l="1"/>
  <c r="L21" i="2"/>
  <c r="M19" i="2"/>
  <c r="L19" i="2"/>
  <c r="K19" i="2"/>
  <c r="J19" i="2"/>
  <c r="M17" i="2"/>
  <c r="L17" i="2"/>
  <c r="K17" i="2"/>
  <c r="I17" i="4"/>
  <c r="J17" i="4"/>
  <c r="K17" i="4"/>
  <c r="L17" i="4"/>
  <c r="K16" i="4"/>
  <c r="J27" i="4" s="1"/>
  <c r="J16" i="4"/>
  <c r="I16" i="4"/>
  <c r="H16" i="4"/>
  <c r="I27" i="4" s="1"/>
  <c r="G16" i="4"/>
  <c r="F16" i="4"/>
  <c r="E16" i="4"/>
  <c r="H27" i="4" s="1"/>
  <c r="D16" i="4"/>
  <c r="C16" i="4"/>
  <c r="K15" i="4"/>
  <c r="J26" i="4" s="1"/>
  <c r="J15" i="4"/>
  <c r="I15" i="4"/>
  <c r="H15" i="4"/>
  <c r="I26" i="4" s="1"/>
  <c r="G15" i="4"/>
  <c r="F15" i="4"/>
  <c r="E15" i="4"/>
  <c r="H26" i="4" s="1"/>
  <c r="D15" i="4"/>
  <c r="C15" i="4"/>
  <c r="K14" i="4"/>
  <c r="J25" i="4" s="1"/>
  <c r="J14" i="4"/>
  <c r="I14" i="4"/>
  <c r="H14" i="4"/>
  <c r="I25" i="4" s="1"/>
  <c r="G14" i="4"/>
  <c r="F14" i="4"/>
  <c r="E14" i="4"/>
  <c r="H25" i="4" s="1"/>
  <c r="D14" i="4"/>
  <c r="C14" i="4"/>
  <c r="M15" i="4" l="1"/>
  <c r="N15" i="4"/>
  <c r="K26" i="4" s="1"/>
  <c r="L15" i="4"/>
  <c r="M14" i="4"/>
  <c r="N14" i="4"/>
  <c r="K25" i="4" s="1"/>
  <c r="L14" i="4"/>
  <c r="J24" i="4"/>
  <c r="I13" i="4"/>
  <c r="J13" i="4"/>
  <c r="K13" i="4"/>
  <c r="L13" i="4"/>
  <c r="I12" i="4"/>
  <c r="J12" i="4"/>
  <c r="K12" i="4"/>
  <c r="J23" i="4" s="1"/>
  <c r="L12" i="4"/>
  <c r="J22" i="4"/>
  <c r="B23" i="2"/>
  <c r="C23" i="2"/>
  <c r="B24" i="2"/>
  <c r="C24" i="2"/>
  <c r="B25" i="2"/>
  <c r="C25" i="2"/>
  <c r="B17" i="2"/>
  <c r="C17" i="2"/>
  <c r="B18" i="2"/>
  <c r="C18" i="2"/>
  <c r="B19" i="2"/>
  <c r="C19" i="2"/>
  <c r="B20" i="2"/>
  <c r="C20" i="2"/>
  <c r="B21" i="2"/>
  <c r="C21" i="2"/>
  <c r="A27" i="4" l="1"/>
  <c r="A25" i="4"/>
  <c r="I24" i="4"/>
  <c r="H24" i="4"/>
  <c r="A22" i="4"/>
  <c r="H17" i="4"/>
  <c r="G17" i="4"/>
  <c r="F17" i="4"/>
  <c r="E17" i="4"/>
  <c r="D17" i="4"/>
  <c r="C17" i="4"/>
  <c r="A37" i="4"/>
  <c r="A16" i="4"/>
  <c r="B27" i="4" s="1"/>
  <c r="A36" i="4" s="1"/>
  <c r="A15" i="4"/>
  <c r="B26" i="4" s="1"/>
  <c r="A35" i="4" s="1"/>
  <c r="A14" i="4"/>
  <c r="B25" i="4" s="1"/>
  <c r="A34" i="4" s="1"/>
  <c r="H13" i="4"/>
  <c r="G13" i="4"/>
  <c r="F13" i="4"/>
  <c r="E13" i="4"/>
  <c r="D13" i="4"/>
  <c r="C13" i="4"/>
  <c r="A13" i="4"/>
  <c r="B24" i="4" s="1"/>
  <c r="A33" i="4" s="1"/>
  <c r="H12" i="4"/>
  <c r="I23" i="4" s="1"/>
  <c r="G12" i="4"/>
  <c r="F12" i="4"/>
  <c r="E12" i="4"/>
  <c r="H23" i="4" s="1"/>
  <c r="D12" i="4"/>
  <c r="C12" i="4"/>
  <c r="A12" i="4"/>
  <c r="B23" i="4" s="1"/>
  <c r="A32" i="4" s="1"/>
  <c r="I22" i="4"/>
  <c r="H22" i="4"/>
  <c r="A11" i="4"/>
  <c r="B22" i="4" s="1"/>
  <c r="A31" i="4" s="1"/>
  <c r="D6" i="4"/>
  <c r="C22" i="2"/>
  <c r="B22" i="2"/>
  <c r="A22" i="2"/>
  <c r="C16" i="2"/>
  <c r="B16" i="2"/>
  <c r="A16" i="2"/>
  <c r="C15" i="2"/>
  <c r="B15" i="2"/>
  <c r="C14" i="2"/>
  <c r="B14" i="2"/>
  <c r="C13" i="2"/>
  <c r="B13" i="2"/>
  <c r="A13" i="2"/>
  <c r="E6" i="2"/>
</calcChain>
</file>

<file path=xl/comments1.xml><?xml version="1.0" encoding="utf-8"?>
<comments xmlns="http://schemas.openxmlformats.org/spreadsheetml/2006/main">
  <authors>
    <author/>
  </authors>
  <commentList>
    <comment ref="B13" authorId="0" shapeId="0">
      <text>
        <r>
          <rPr>
            <sz val="11"/>
            <color rgb="FF000000"/>
            <rFont val="Calibri"/>
          </rPr>
          <t>Ocupación de los escenario (68%)
TJMSD 80%
TJEG 59%
TP 95%
MT 51%
EM 69%
CC 66%</t>
        </r>
      </text>
    </comment>
    <comment ref="B16" authorId="0" shapeId="0">
      <text>
        <r>
          <rPr>
            <sz val="11"/>
            <color rgb="FF000000"/>
            <rFont val="Calibri"/>
          </rPr>
          <t>Programado 2017: 7.100.000.000
Recaudado 2017: 6.818.021.228</t>
        </r>
      </text>
    </comment>
  </commentList>
</comments>
</file>

<file path=xl/sharedStrings.xml><?xml version="1.0" encoding="utf-8"?>
<sst xmlns="http://schemas.openxmlformats.org/spreadsheetml/2006/main" count="318" uniqueCount="246">
  <si>
    <t>Unidades de médida</t>
  </si>
  <si>
    <t>Periodicidad</t>
  </si>
  <si>
    <t xml:space="preserve">Tipo de Acción </t>
  </si>
  <si>
    <t>Tipo de indicador</t>
  </si>
  <si>
    <t>Tipo de medición</t>
  </si>
  <si>
    <t>Asistencias</t>
  </si>
  <si>
    <t>Mesual</t>
  </si>
  <si>
    <t>Acción Correctiva</t>
  </si>
  <si>
    <t>Código:</t>
  </si>
  <si>
    <t>Insumos</t>
  </si>
  <si>
    <t>Economía</t>
  </si>
  <si>
    <t>Actividades de formación</t>
  </si>
  <si>
    <t>Trimestral</t>
  </si>
  <si>
    <t xml:space="preserve">versión: </t>
  </si>
  <si>
    <t>Acción Preventiva</t>
  </si>
  <si>
    <t>HOJA DE VIDA DEL INDICADOR</t>
  </si>
  <si>
    <t>Procesos</t>
  </si>
  <si>
    <t>Eficiencia</t>
  </si>
  <si>
    <t xml:space="preserve">Fecha: </t>
  </si>
  <si>
    <t>Seguidores</t>
  </si>
  <si>
    <t>Semestral</t>
  </si>
  <si>
    <t>Oportunidad de Mejora</t>
  </si>
  <si>
    <t>Productos</t>
  </si>
  <si>
    <t>Página</t>
  </si>
  <si>
    <t>Eficacia</t>
  </si>
  <si>
    <t>Hora</t>
  </si>
  <si>
    <t>No requiere acción</t>
  </si>
  <si>
    <t>Resultados</t>
  </si>
  <si>
    <t>Fase desarrollo de software</t>
  </si>
  <si>
    <t>NOMBRE DEL INDICADOR</t>
  </si>
  <si>
    <t>IDENTIFICACIÓN</t>
  </si>
  <si>
    <t>Impactos</t>
  </si>
  <si>
    <t>RESPONSABLE DE DILIGENCIAMIENTO</t>
  </si>
  <si>
    <t xml:space="preserve">Indice de satisfacción </t>
  </si>
  <si>
    <t>PERIODO REPORTADO</t>
  </si>
  <si>
    <t>FECHA DE REPORTE</t>
  </si>
  <si>
    <t>FUENTE DE INFORMACIÓN</t>
  </si>
  <si>
    <t>Porcentaje</t>
  </si>
  <si>
    <t>Dimensiones</t>
  </si>
  <si>
    <t>Políticas</t>
  </si>
  <si>
    <t>OBJETIVO DEL INDICADOR</t>
  </si>
  <si>
    <t>PROCESO AL QUE APORTA</t>
  </si>
  <si>
    <t>Objetivo Estratégico</t>
  </si>
  <si>
    <t>MI - Gestión integral de espacios culturales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</si>
  <si>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</si>
  <si>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</si>
  <si>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</si>
  <si>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</si>
  <si>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</si>
  <si>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>OBJETIVO ESTRATÉGICO AL QUE APORTA</t>
  </si>
  <si>
    <t xml:space="preserve">ES - Direccionamiento Estratégico Institucional </t>
  </si>
  <si>
    <t>2.    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</si>
  <si>
    <t>982 - Formación artística en la escuela y la ciudad</t>
  </si>
  <si>
    <t>SEGUIMIENTO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</si>
  <si>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</si>
  <si>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</si>
  <si>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</rPr>
      <t xml:space="preserve">    </t>
    </r>
    <r>
      <rPr>
        <sz val="11"/>
        <rFont val="Arial Narrow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</si>
  <si>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PROYECTO AL QUE APORTA</t>
  </si>
  <si>
    <t>COMPONENTE</t>
  </si>
  <si>
    <t>999 - Gestión, aprovechamiento económico, sostenibilidad y mejoramiento de equipamientos culturales</t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</si>
  <si>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</si>
  <si>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</si>
  <si>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</si>
  <si>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</si>
  <si>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t>PERIODICIDAD DE REPORTE</t>
  </si>
  <si>
    <t>VARIABLES</t>
  </si>
  <si>
    <r>
      <t>3.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</si>
  <si>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</si>
  <si>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993 - Experiencias artísticas para la primera infancia</t>
  </si>
  <si>
    <t>Evaluación de resultados</t>
  </si>
  <si>
    <t>Integridad</t>
  </si>
  <si>
    <r>
      <t>4.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</si>
  <si>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</si>
  <si>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</si>
  <si>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>Ene.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</si>
  <si>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</si>
  <si>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</si>
  <si>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</si>
  <si>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</si>
  <si>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998 - Fortalecimiento de la gestión institucional, comunicaciones  y servicio al ciudadano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</si>
  <si>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</si>
  <si>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</si>
  <si>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</si>
  <si>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MI - Gestión de Formación en las prácticas artísticas</t>
  </si>
  <si>
    <t>Control Interno</t>
  </si>
  <si>
    <t>Servicio al ciudadano</t>
  </si>
  <si>
    <r>
      <t>7.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</si>
  <si>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</si>
  <si>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</si>
  <si>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</si>
  <si>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DESCRIPCIÓN</t>
  </si>
  <si>
    <t>feb.</t>
  </si>
  <si>
    <t>mar.</t>
  </si>
  <si>
    <t>abr.</t>
  </si>
  <si>
    <t>may.</t>
  </si>
  <si>
    <t>jun.</t>
  </si>
  <si>
    <t>jul.</t>
  </si>
  <si>
    <t>ago.</t>
  </si>
  <si>
    <t>sept.</t>
  </si>
  <si>
    <t>oct.</t>
  </si>
  <si>
    <t>nov.</t>
  </si>
  <si>
    <t>dic.</t>
  </si>
  <si>
    <t>1010 - Construcción y sostenimiento de la infraestructura para las Artes</t>
  </si>
  <si>
    <t>EJE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</si>
  <si>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</si>
  <si>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</si>
  <si>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</si>
  <si>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</si>
  <si>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UNIDAD DE MEDIDA DE VARIABLES</t>
  </si>
  <si>
    <t>FÓRMULA</t>
  </si>
  <si>
    <t>UNIDAD DE MEDIDA RESULTADO</t>
  </si>
  <si>
    <t>1. OFERTA ARTÍSTICA PERMANENTE Y DIVERSA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</si>
  <si>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</si>
  <si>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</si>
  <si>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</si>
  <si>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</si>
  <si>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</si>
  <si>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</si>
  <si>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</si>
  <si>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</si>
  <si>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</si>
  <si>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TR - Gestión Documental</t>
  </si>
  <si>
    <t>Gestión del conocimiento y la innovación</t>
  </si>
  <si>
    <t>TR - Gestión de Bienes, servicio y planta física</t>
  </si>
  <si>
    <t>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</si>
  <si>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</si>
  <si>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</si>
  <si>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</si>
  <si>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</si>
  <si>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</si>
  <si>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</si>
  <si>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>DEPENDENCIA</t>
  </si>
  <si>
    <t>Dirección General</t>
  </si>
  <si>
    <t>Oficina Asesora de Planeación</t>
  </si>
  <si>
    <t>Número</t>
  </si>
  <si>
    <t>Oficina Asesora Jurídica</t>
  </si>
  <si>
    <t>Área de Control Interno</t>
  </si>
  <si>
    <t>Avance meta de actividades artísticas (2018)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</si>
  <si>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</si>
  <si>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</si>
  <si>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</si>
  <si>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</si>
  <si>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</si>
  <si>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r>
      <rPr>
        <u/>
        <sz val="11"/>
        <color rgb="FFFFFFFF"/>
        <rFont val="Calibri"/>
      </rPr>
      <t xml:space="preserve"> </t>
    </r>
    <r>
      <rPr>
        <u/>
        <sz val="11"/>
        <rFont val="Calibri"/>
      </rPr>
      <t xml:space="preserve">  (∑a)  </t>
    </r>
    <r>
      <rPr>
        <u/>
        <sz val="11"/>
        <color rgb="FFFFFFFF"/>
        <rFont val="Calibri"/>
      </rPr>
      <t>.</t>
    </r>
    <r>
      <rPr>
        <u/>
        <sz val="11"/>
        <rFont val="Calibri"/>
      </rPr>
      <t xml:space="preserve">
</t>
    </r>
    <r>
      <rPr>
        <sz val="11"/>
        <color rgb="FF000000"/>
        <rFont val="Calibri"/>
      </rPr>
      <t>meta</t>
    </r>
  </si>
  <si>
    <t>Gerencia de Arte Dramático</t>
  </si>
  <si>
    <t>%</t>
  </si>
  <si>
    <t>Gerencia de Artes Plásticas y Visuales</t>
  </si>
  <si>
    <t>Gerencia de Danza</t>
  </si>
  <si>
    <t>b</t>
  </si>
  <si>
    <t>Gerencia de Literatura</t>
  </si>
  <si>
    <t>Gerencia de Música</t>
  </si>
  <si>
    <t>Subdirección de Formación Artística</t>
  </si>
  <si>
    <t>NIDOS</t>
  </si>
  <si>
    <t>CREA</t>
  </si>
  <si>
    <t>Avance meta de asistencias (2018)</t>
  </si>
  <si>
    <t>Subdirección de Equipamientos Culturales</t>
  </si>
  <si>
    <t>Gerencia de Escenarios</t>
  </si>
  <si>
    <r>
      <rPr>
        <u/>
        <sz val="11"/>
        <color rgb="FFFFFFFF"/>
        <rFont val="Calibri"/>
      </rPr>
      <t xml:space="preserve"> </t>
    </r>
    <r>
      <rPr>
        <u/>
        <sz val="11"/>
        <rFont val="Calibri"/>
      </rPr>
      <t xml:space="preserve">    (∑b)    </t>
    </r>
    <r>
      <rPr>
        <u/>
        <sz val="11"/>
        <color rgb="FFFFFFFF"/>
        <rFont val="Calibri"/>
      </rPr>
      <t xml:space="preserve">.
</t>
    </r>
    <r>
      <rPr>
        <sz val="11"/>
        <color rgb="FF000000"/>
        <rFont val="Calibri"/>
      </rPr>
      <t>meta</t>
    </r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</si>
  <si>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</si>
  <si>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</si>
  <si>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</si>
  <si>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</si>
  <si>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</si>
  <si>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</si>
  <si>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</si>
  <si>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</si>
  <si>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</si>
  <si>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</si>
  <si>
    <t>Nivel de ocupación mensual de los escenarios</t>
  </si>
  <si>
    <t>c</t>
  </si>
  <si>
    <t>2.1 Plan Plurianual de Mantenimiento y Dotación</t>
  </si>
  <si>
    <t>Cantidad total de acciones de mantenimiento y dotación priorizadas para el año</t>
  </si>
  <si>
    <t>Avance porcentual de las acciones de mantenimiento y dotación realizadas</t>
  </si>
  <si>
    <t>RESPONSABLE DEL ANÁLISIS</t>
  </si>
  <si>
    <t>RESULTADOS
ESCENARIOS PARA LAS ARTES ESCÉNICAS Y ESPACIOS INTERNVENIDOS POR EL PROGRAMA CULTURA EN COMÚN</t>
  </si>
  <si>
    <t>INDICADOR</t>
  </si>
  <si>
    <t>Cantidad de acciones de mantenimiento correctivo realiazadas del mes</t>
  </si>
  <si>
    <t>LINEA BASE</t>
  </si>
  <si>
    <t>ene.</t>
  </si>
  <si>
    <t>d</t>
  </si>
  <si>
    <t>Cantidad de acciones de dotación realizadas del mes</t>
  </si>
  <si>
    <t>sep.</t>
  </si>
  <si>
    <t>e</t>
  </si>
  <si>
    <t>COP</t>
  </si>
  <si>
    <t>Avance porcentual en la gestión de recursos</t>
  </si>
  <si>
    <r>
      <rPr>
        <u/>
        <sz val="11"/>
        <color rgb="FFFFFFFF"/>
        <rFont val="Calibri"/>
      </rPr>
      <t xml:space="preserve"> </t>
    </r>
    <r>
      <rPr>
        <u/>
        <sz val="11"/>
        <rFont val="Calibri"/>
      </rPr>
      <t xml:space="preserve">  f   </t>
    </r>
    <r>
      <rPr>
        <u/>
        <sz val="11"/>
        <color rgb="FFFFFFFF"/>
        <rFont val="Calibri"/>
      </rPr>
      <t xml:space="preserve">.
</t>
    </r>
    <r>
      <rPr>
        <sz val="11"/>
        <color rgb="FF000000"/>
        <rFont val="Calibri"/>
      </rPr>
      <t>e</t>
    </r>
  </si>
  <si>
    <t>f</t>
  </si>
  <si>
    <t>3. SOSTENIBILIDAD</t>
  </si>
  <si>
    <t>3.1 Sostenibilidad Económica</t>
  </si>
  <si>
    <t>Ingresos generados por programación propia del mes</t>
  </si>
  <si>
    <t>Avance de cumplimiento de la meta de recaudo</t>
  </si>
  <si>
    <t>Ingresos generados por coproducciones del mes</t>
  </si>
  <si>
    <t>Ingresos por otros conceptos del mes (arrendamientos, alquileres, comodatos, etc)</t>
  </si>
  <si>
    <t>n.a</t>
  </si>
  <si>
    <t>DEFINICIONES CONCEPTUALES</t>
  </si>
  <si>
    <t>LECTURA E INTERPRETACIÓN DE RESULTADOS</t>
  </si>
  <si>
    <t>RANGOS DE DESEMPEÑO - PRIMER SEMESTRE</t>
  </si>
  <si>
    <t>DESEMPEÑO</t>
  </si>
  <si>
    <t>ACCIÓN DE MEJORAMIENTO</t>
  </si>
  <si>
    <t>COMPONENTES</t>
  </si>
  <si>
    <t xml:space="preserve">Sobresaliente </t>
  </si>
  <si>
    <t>Satisfactorio</t>
  </si>
  <si>
    <t>Insuficiente</t>
  </si>
  <si>
    <t>TRIMESTRE I</t>
  </si>
  <si>
    <t>TRIMESTRE II</t>
  </si>
  <si>
    <t>TRIMESTRE III</t>
  </si>
  <si>
    <t>TRIMESTRE IV</t>
  </si>
  <si>
    <t>¿Requiere?</t>
  </si>
  <si>
    <t xml:space="preserve">TIPO </t>
  </si>
  <si>
    <t>EXPLICACIÓN</t>
  </si>
  <si>
    <r>
      <t xml:space="preserve">Elementos para tener en cuenta:
</t>
    </r>
    <r>
      <rPr>
        <sz val="11"/>
        <color rgb="FFFF0000"/>
        <rFont val="Calibri"/>
      </rPr>
      <t xml:space="preserve">Esto es principalmente para cuando el comportamineto del indicador ha sido insuficiente (actividades y asistencias). Si es sobresaliente o satisfactorio, se pueden relacionar "remitirse al informe x"
La idea es no generar párrafos de más de 4 líneas.
</t>
    </r>
    <r>
      <rPr>
        <sz val="11"/>
        <color rgb="FF000000"/>
        <rFont val="Calibri"/>
      </rPr>
      <t xml:space="preserve">
Fuente de los recursos gestionados.
Descripción general o por escenario, si su comportamiento lo amerita.
Descripción breve de las acciones de mantenimiento y dotación.
No es necesario describir las actividades artísticas, ni relacionar el número de asistencias; lo más importantes es describir que se adelantó para lograr el desempeño logrado.
Dar cuenta de la gestión de alianzas y descripción de su contribución o beneficio; al igual que una breve descripción sobre la gestión de recursos para Mantenimiento y Dotación.</t>
    </r>
  </si>
  <si>
    <r>
      <rPr>
        <u/>
        <sz val="11"/>
        <rFont val="Calibri"/>
      </rPr>
      <t xml:space="preserve">(b+c)
</t>
    </r>
    <r>
      <rPr>
        <sz val="11"/>
        <color rgb="FF000000"/>
        <rFont val="Calibri"/>
      </rPr>
      <t>a</t>
    </r>
  </si>
  <si>
    <t>Cantidad de acciones de mantenimiento predictivo y preventivo realizadas del mes</t>
  </si>
  <si>
    <t>#</t>
  </si>
  <si>
    <r>
      <rPr>
        <u/>
        <sz val="11"/>
        <rFont val="Calibri"/>
      </rPr>
      <t xml:space="preserve">(a+b+c)
</t>
    </r>
    <r>
      <rPr>
        <sz val="11"/>
        <color rgb="FF000000"/>
        <rFont val="Calibri"/>
      </rPr>
      <t>meta</t>
    </r>
  </si>
  <si>
    <t>Número de actividades realizadas en el mes</t>
  </si>
  <si>
    <t>Número de asistencias a las actividades del mes</t>
  </si>
  <si>
    <t>Ocurrencias al mes</t>
  </si>
  <si>
    <t>Número de aportes (no monetarios) por alianzas, patrocinios y otros conceptos del mes</t>
  </si>
  <si>
    <r>
      <rPr>
        <u/>
        <sz val="11"/>
        <color rgb="FFFFFFFF"/>
        <rFont val="Arial Narrow"/>
        <family val="2"/>
      </rPr>
      <t xml:space="preserve"> </t>
    </r>
    <r>
      <rPr>
        <u/>
        <sz val="11"/>
        <rFont val="Arial Narrow"/>
        <family val="2"/>
      </rPr>
      <t xml:space="preserve">  c  </t>
    </r>
    <r>
      <rPr>
        <u/>
        <sz val="11"/>
        <color rgb="FFFFFFFF"/>
        <rFont val="Arial Narrow"/>
        <family val="2"/>
      </rPr>
      <t xml:space="preserve">.
</t>
    </r>
    <r>
      <rPr>
        <sz val="11"/>
        <rFont val="Arial Narrow"/>
        <family val="2"/>
      </rPr>
      <t>d</t>
    </r>
  </si>
  <si>
    <t>Número de asistencias a las actividades en espacios cerrados  en el mes</t>
  </si>
  <si>
    <t>Aforo total autorizado para las actividades en espacios cerrados en el mes</t>
  </si>
  <si>
    <t>100%≥x&gt;75%</t>
  </si>
  <si>
    <t>75%≥x&gt;30%</t>
  </si>
  <si>
    <t>30%≥x&gt;0%</t>
  </si>
  <si>
    <t>Desempeño de la gestión integral de los espacios culturales para la integración la cultura científica y la tecnología con las prácticas artísticas.</t>
  </si>
  <si>
    <t>GESTIÓN INTEGRAL DE ESPACIOS CULTURALES</t>
  </si>
  <si>
    <t>Medir el desempeño de la gestión integral para la sostenibilidad y operación del Planetario de Bogotá como espacio cultural en el que se integra del arte, la ciencia y tecnología.</t>
  </si>
  <si>
    <t>Valor de recursos ejecutados</t>
  </si>
  <si>
    <t>Valor de los recursos necesarios para realizar las acciones priorizadas</t>
  </si>
  <si>
    <t>1.1 Oferta en el Planetario de Bogotá</t>
  </si>
  <si>
    <t>2. MANTENIMIENTO Y DOTACIÓN</t>
  </si>
  <si>
    <t>Conocer la efectividad de la gestión de recursos que posibilita el cumplimiento de las acciones priorizadas en el Plan de Mantenimiento y Dotación del Planetario de Bogotá.</t>
  </si>
  <si>
    <t>Se quiere conocer el valor de aquellas alianzas y patrocinios que son en especie, pero que contribuyen a la reducción de los gastos de los escenarios.</t>
  </si>
  <si>
    <t>Conocer el nivel de cumplimiento de la meta de recaudo a partir de los ingresos generados por el uso de los espacios del Planetario de Bogotá, y por los aportes monetarios de alianzas, patrocinios u otros conceptos.</t>
  </si>
  <si>
    <t xml:space="preserve">Conocer el avance de las metas de programación artística y de asistencias del proyecto de inversión al que aporta el Planetario de Bogotá. </t>
  </si>
  <si>
    <t>Conocer el nivel de ocupación de los espacios cerrados del Planetario de Bogotá.</t>
  </si>
  <si>
    <t>EDGAR ALFONSO CIPAGAUTA PEDRAZA - Profesional Especializado</t>
  </si>
  <si>
    <t>Informes de Gestión, Equipo administrativo</t>
  </si>
  <si>
    <t>IV Trimestre</t>
  </si>
  <si>
    <t>100%≥x&gt;80%</t>
  </si>
  <si>
    <t>80%≥x&gt;65%</t>
  </si>
  <si>
    <t>65%≥x&gt;0%</t>
  </si>
  <si>
    <t>100%≥x&gt;88%</t>
  </si>
  <si>
    <t>88%≥x&gt;75%</t>
  </si>
  <si>
    <t>75%≥x&gt;0%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</si>
</sst>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[$$]#,##0"/>
    <numFmt numFmtId="166" formatCode="d\.m"/>
  </numFmts>
  <fonts count="24">
    <font>
      <sz val="11"/>
      <color rgb="FF000000"/>
      <name val="Calibri"/>
    </font>
    <font>
      <b/>
      <sz val="14"/>
      <color rgb="FF000000"/>
      <name val="Arial Narrow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Calibri"/>
    </font>
    <font>
      <b/>
      <sz val="11"/>
      <name val="Arial Narrow"/>
    </font>
    <font>
      <sz val="11"/>
      <color rgb="FFFF0000"/>
      <name val="Arial Narrow"/>
    </font>
    <font>
      <sz val="11"/>
      <name val="Arial Narrow"/>
    </font>
    <font>
      <sz val="11"/>
      <color rgb="FF9900FF"/>
      <name val="Arial Narrow"/>
    </font>
    <font>
      <sz val="10"/>
      <color rgb="FF000000"/>
      <name val="Arial Narrow"/>
    </font>
    <font>
      <sz val="7"/>
      <color rgb="FF000000"/>
      <name val="Arial Narrow"/>
    </font>
    <font>
      <sz val="7"/>
      <name val="Arial Narrow"/>
    </font>
    <font>
      <u/>
      <sz val="11"/>
      <color rgb="FFFFFFFF"/>
      <name val="Calibri"/>
    </font>
    <font>
      <u/>
      <sz val="11"/>
      <name val="Calibri"/>
    </font>
    <font>
      <sz val="11"/>
      <color rgb="FFFF0000"/>
      <name val="Calibri"/>
    </font>
    <font>
      <sz val="11"/>
      <name val="Arial Narrow"/>
      <family val="2"/>
    </font>
    <font>
      <sz val="11"/>
      <name val="Calibri"/>
      <family val="2"/>
    </font>
    <font>
      <u/>
      <sz val="11"/>
      <color rgb="FFFFFFFF"/>
      <name val="Arial Narrow"/>
      <family val="2"/>
    </font>
    <font>
      <u/>
      <sz val="11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1"/>
      <color rgb="FF000000"/>
      <name val="Arial Narrow"/>
      <family val="2"/>
    </font>
    <font>
      <sz val="11"/>
      <color rgb="FF000000"/>
      <name val="Calibri"/>
    </font>
    <font>
      <sz val="11"/>
      <color rgb="FF0061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6D9EEB"/>
        <bgColor rgb="FF6D9EEB"/>
      </patternFill>
    </fill>
    <fill>
      <patternFill patternType="solid">
        <fgColor rgb="FF8E7CC3"/>
        <bgColor rgb="FF8E7CC3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F6B26B"/>
        <bgColor rgb="FFF6B26B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rgb="FFF9CB9C"/>
        <bgColor rgb="FFF9CB9C"/>
      </patternFill>
    </fill>
    <fill>
      <patternFill patternType="solid">
        <fgColor rgb="FF64BF7C"/>
        <bgColor rgb="FF64BF7C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FBFBFE"/>
        <bgColor rgb="FFFBFBFE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22" fillId="0" borderId="23"/>
    <xf numFmtId="0" fontId="22" fillId="0" borderId="23"/>
    <xf numFmtId="0" fontId="20" fillId="0" borderId="23"/>
    <xf numFmtId="164" fontId="20" fillId="0" borderId="23" applyFont="0" applyFill="0" applyBorder="0" applyAlignment="0" applyProtection="0"/>
    <xf numFmtId="0" fontId="23" fillId="17" borderId="0" applyNumberFormat="0" applyBorder="0" applyAlignment="0" applyProtection="0"/>
  </cellStyleXfs>
  <cellXfs count="23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2" borderId="2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/>
    <xf numFmtId="0" fontId="2" fillId="0" borderId="26" xfId="0" applyFont="1" applyBorder="1"/>
    <xf numFmtId="0" fontId="3" fillId="0" borderId="0" xfId="0" applyFont="1" applyAlignment="1">
      <alignment horizontal="left" vertical="center"/>
    </xf>
    <xf numFmtId="0" fontId="7" fillId="0" borderId="0" xfId="0" applyFont="1"/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5" borderId="30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3" fontId="3" fillId="0" borderId="32" xfId="0" applyNumberFormat="1" applyFont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Alignment="1"/>
    <xf numFmtId="165" fontId="3" fillId="0" borderId="32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vertical="center" wrapText="1"/>
    </xf>
    <xf numFmtId="165" fontId="3" fillId="0" borderId="2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65" fontId="3" fillId="0" borderId="30" xfId="0" applyNumberFormat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0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9" fontId="3" fillId="0" borderId="30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0" fontId="7" fillId="0" borderId="6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165" fontId="3" fillId="0" borderId="30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8" borderId="32" xfId="0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/>
    </xf>
    <xf numFmtId="0" fontId="9" fillId="13" borderId="31" xfId="0" applyFont="1" applyFill="1" applyBorder="1" applyAlignment="1">
      <alignment horizontal="center" vertical="center"/>
    </xf>
    <xf numFmtId="0" fontId="9" fillId="14" borderId="31" xfId="0" applyFont="1" applyFill="1" applyBorder="1" applyAlignment="1">
      <alignment horizontal="center" vertical="center"/>
    </xf>
    <xf numFmtId="2" fontId="3" fillId="9" borderId="3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7" fillId="9" borderId="32" xfId="0" applyFont="1" applyFill="1" applyBorder="1" applyAlignment="1">
      <alignment horizontal="center" vertical="center"/>
    </xf>
    <xf numFmtId="9" fontId="3" fillId="0" borderId="14" xfId="0" applyNumberFormat="1" applyFont="1" applyBorder="1" applyAlignment="1">
      <alignment horizontal="center" vertical="center"/>
    </xf>
    <xf numFmtId="0" fontId="3" fillId="15" borderId="32" xfId="0" applyFont="1" applyFill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5" fillId="0" borderId="70" xfId="0" applyFont="1" applyBorder="1" applyAlignment="1">
      <alignment wrapText="1"/>
    </xf>
    <xf numFmtId="0" fontId="15" fillId="0" borderId="70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4" fillId="0" borderId="32" xfId="1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65" fontId="3" fillId="16" borderId="32" xfId="0" applyNumberFormat="1" applyFont="1" applyFill="1" applyBorder="1" applyAlignment="1">
      <alignment horizontal="center" vertical="center"/>
    </xf>
    <xf numFmtId="165" fontId="3" fillId="16" borderId="14" xfId="0" applyNumberFormat="1" applyFont="1" applyFill="1" applyBorder="1" applyAlignment="1">
      <alignment horizontal="center" vertical="center"/>
    </xf>
    <xf numFmtId="165" fontId="3" fillId="16" borderId="30" xfId="0" applyNumberFormat="1" applyFont="1" applyFill="1" applyBorder="1" applyAlignment="1">
      <alignment horizontal="center" vertical="center"/>
    </xf>
    <xf numFmtId="165" fontId="3" fillId="16" borderId="20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165" fontId="3" fillId="0" borderId="32" xfId="0" applyNumberFormat="1" applyFont="1" applyFill="1" applyBorder="1" applyAlignment="1">
      <alignment horizontal="center" vertical="center"/>
    </xf>
    <xf numFmtId="164" fontId="19" fillId="0" borderId="20" xfId="4" applyFont="1" applyBorder="1" applyAlignment="1">
      <alignment vertical="center"/>
    </xf>
    <xf numFmtId="3" fontId="0" fillId="0" borderId="0" xfId="0" applyNumberFormat="1" applyFont="1" applyAlignment="1"/>
    <xf numFmtId="0" fontId="3" fillId="0" borderId="16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/>
    <xf numFmtId="0" fontId="7" fillId="0" borderId="31" xfId="0" applyFont="1" applyBorder="1" applyAlignment="1">
      <alignment horizontal="center" vertical="center" wrapText="1"/>
    </xf>
    <xf numFmtId="0" fontId="4" fillId="0" borderId="33" xfId="0" applyFont="1" applyBorder="1"/>
    <xf numFmtId="0" fontId="4" fillId="0" borderId="30" xfId="0" applyFont="1" applyBorder="1"/>
    <xf numFmtId="0" fontId="15" fillId="0" borderId="39" xfId="0" applyFont="1" applyBorder="1" applyAlignment="1">
      <alignment horizontal="left" vertical="center" wrapText="1"/>
    </xf>
    <xf numFmtId="0" fontId="0" fillId="0" borderId="0" xfId="0" applyFont="1" applyAlignment="1"/>
    <xf numFmtId="0" fontId="4" fillId="0" borderId="40" xfId="0" applyFont="1" applyBorder="1"/>
    <xf numFmtId="0" fontId="15" fillId="0" borderId="45" xfId="0" applyFont="1" applyBorder="1" applyAlignment="1">
      <alignment horizontal="left" vertical="center" wrapText="1"/>
    </xf>
    <xf numFmtId="0" fontId="4" fillId="0" borderId="46" xfId="0" applyFont="1" applyBorder="1"/>
    <xf numFmtId="0" fontId="4" fillId="0" borderId="47" xfId="0" applyFont="1" applyBorder="1"/>
    <xf numFmtId="0" fontId="6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4" xfId="0" applyFont="1" applyBorder="1"/>
    <xf numFmtId="0" fontId="2" fillId="4" borderId="1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0" fontId="4" fillId="0" borderId="53" xfId="0" applyFont="1" applyBorder="1"/>
    <xf numFmtId="0" fontId="18" fillId="0" borderId="48" xfId="0" applyFont="1" applyBorder="1" applyAlignment="1">
      <alignment horizontal="center" vertical="center" wrapText="1"/>
    </xf>
    <xf numFmtId="0" fontId="15" fillId="0" borderId="42" xfId="0" applyFont="1" applyBorder="1"/>
    <xf numFmtId="0" fontId="7" fillId="0" borderId="41" xfId="0" applyFont="1" applyBorder="1" applyAlignment="1">
      <alignment vertical="center" wrapText="1"/>
    </xf>
    <xf numFmtId="0" fontId="4" fillId="0" borderId="42" xfId="0" applyFont="1" applyBorder="1"/>
    <xf numFmtId="0" fontId="15" fillId="0" borderId="1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18" xfId="0" applyFont="1" applyBorder="1"/>
    <xf numFmtId="0" fontId="15" fillId="0" borderId="35" xfId="0" applyFont="1" applyBorder="1" applyAlignment="1">
      <alignment horizontal="left" vertical="center" wrapText="1"/>
    </xf>
    <xf numFmtId="0" fontId="4" fillId="0" borderId="36" xfId="0" applyFont="1" applyBorder="1"/>
    <xf numFmtId="0" fontId="16" fillId="0" borderId="73" xfId="0" applyFont="1" applyBorder="1" applyAlignment="1">
      <alignment horizontal="left" vertical="top" wrapText="1"/>
    </xf>
    <xf numFmtId="0" fontId="4" fillId="0" borderId="73" xfId="0" applyFont="1" applyBorder="1" applyAlignment="1">
      <alignment horizontal="left" vertical="top" wrapText="1"/>
    </xf>
    <xf numFmtId="0" fontId="15" fillId="0" borderId="50" xfId="0" applyFont="1" applyBorder="1" applyAlignment="1">
      <alignment horizontal="left" vertical="center" wrapText="1"/>
    </xf>
    <xf numFmtId="0" fontId="4" fillId="0" borderId="51" xfId="0" applyFont="1" applyBorder="1"/>
    <xf numFmtId="0" fontId="4" fillId="0" borderId="52" xfId="0" applyFont="1" applyBorder="1"/>
    <xf numFmtId="0" fontId="7" fillId="0" borderId="49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/>
    <xf numFmtId="0" fontId="7" fillId="0" borderId="43" xfId="0" applyFont="1" applyBorder="1" applyAlignment="1">
      <alignment horizontal="center" vertical="center" wrapText="1"/>
    </xf>
    <xf numFmtId="0" fontId="4" fillId="0" borderId="43" xfId="0" applyFont="1" applyBorder="1"/>
    <xf numFmtId="0" fontId="7" fillId="0" borderId="48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15" fillId="0" borderId="3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4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60" xfId="0" applyFont="1" applyBorder="1" applyAlignment="1">
      <alignment vertical="center" wrapText="1"/>
    </xf>
    <xf numFmtId="0" fontId="4" fillId="0" borderId="61" xfId="0" applyFont="1" applyBorder="1"/>
    <xf numFmtId="0" fontId="4" fillId="0" borderId="62" xfId="0" applyFont="1" applyBorder="1"/>
    <xf numFmtId="0" fontId="4" fillId="0" borderId="31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7" fillId="0" borderId="45" xfId="0" applyFont="1" applyBorder="1" applyAlignment="1">
      <alignment vertical="center" wrapText="1"/>
    </xf>
    <xf numFmtId="0" fontId="16" fillId="0" borderId="31" xfId="0" applyFont="1" applyBorder="1" applyAlignment="1">
      <alignment horizontal="center" vertical="center" wrapText="1"/>
    </xf>
    <xf numFmtId="0" fontId="15" fillId="0" borderId="45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0" fontId="4" fillId="0" borderId="66" xfId="0" applyFont="1" applyBorder="1"/>
    <xf numFmtId="0" fontId="4" fillId="0" borderId="67" xfId="0" applyFont="1" applyBorder="1"/>
    <xf numFmtId="0" fontId="7" fillId="0" borderId="65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4" fillId="0" borderId="56" xfId="0" applyFont="1" applyBorder="1"/>
    <xf numFmtId="0" fontId="4" fillId="0" borderId="57" xfId="0" applyFont="1" applyBorder="1"/>
    <xf numFmtId="0" fontId="7" fillId="0" borderId="75" xfId="0" applyFont="1" applyBorder="1" applyAlignment="1">
      <alignment vertical="center" wrapText="1"/>
    </xf>
    <xf numFmtId="0" fontId="4" fillId="0" borderId="76" xfId="0" applyFont="1" applyBorder="1"/>
    <xf numFmtId="0" fontId="4" fillId="0" borderId="77" xfId="0" applyFont="1" applyBorder="1"/>
    <xf numFmtId="0" fontId="16" fillId="0" borderId="1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4" fillId="0" borderId="19" xfId="0" applyFont="1" applyBorder="1"/>
    <xf numFmtId="0" fontId="4" fillId="0" borderId="20" xfId="0" applyFont="1" applyBorder="1"/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7" xfId="0" applyFont="1" applyBorder="1"/>
    <xf numFmtId="0" fontId="19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31" xfId="0" applyFont="1" applyBorder="1" applyAlignment="1">
      <alignment horizontal="left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left" vertical="center"/>
    </xf>
    <xf numFmtId="0" fontId="2" fillId="8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9" fontId="23" fillId="17" borderId="14" xfId="5" applyNumberFormat="1" applyBorder="1" applyAlignment="1">
      <alignment horizontal="center" vertical="center"/>
    </xf>
    <xf numFmtId="9" fontId="23" fillId="17" borderId="20" xfId="5" applyNumberFormat="1" applyBorder="1" applyAlignment="1">
      <alignment horizontal="center" vertical="center"/>
    </xf>
  </cellXfs>
  <cellStyles count="6">
    <cellStyle name="Bueno" xfId="5" builtinId="26"/>
    <cellStyle name="Millares [0] 2" xfId="4"/>
    <cellStyle name="Normal" xfId="0" builtinId="0"/>
    <cellStyle name="Normal 2" xfId="1"/>
    <cellStyle name="Normal 2 2" xfId="3"/>
    <cellStyle name="Normal 3" xfId="2"/>
  </cellStyles>
  <dxfs count="1">
    <dxf>
      <fill>
        <patternFill patternType="solid">
          <fgColor rgb="FFD9EAD3"/>
          <bgColor rgb="FFD9EA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800100</xdr:colOff>
      <xdr:row>0</xdr:row>
      <xdr:rowOff>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647700</xdr:colOff>
      <xdr:row>0</xdr:row>
      <xdr:rowOff>85725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8350" y="85725"/>
          <a:ext cx="657225" cy="6477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0</xdr:row>
      <xdr:rowOff>0</xdr:rowOff>
    </xdr:from>
    <xdr:ext cx="657225" cy="647700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DARTES\Planetario\Indicadores\A&#209;O%202018\Indicadores%20Espacios%20Culturales%20-%20Planetario%20Ingresos%202018%20ANDRE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CIP\Downloads\Indicadores%20Espacios%20Culturales%20-%20Planetario%20-%20Administrativa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"/>
      <sheetName val="Seguimiento"/>
      <sheetName val="Listas"/>
      <sheetName val="Copia de Análisis"/>
    </sheetNames>
    <sheetDataSet>
      <sheetData sheetId="0"/>
      <sheetData sheetId="1">
        <row r="22">
          <cell r="N22">
            <v>123719573</v>
          </cell>
          <cell r="O22">
            <v>62913519</v>
          </cell>
        </row>
        <row r="23">
          <cell r="N23">
            <v>44768305</v>
          </cell>
          <cell r="O23">
            <v>58489412</v>
          </cell>
        </row>
        <row r="24">
          <cell r="N24">
            <v>37195438</v>
          </cell>
          <cell r="O24">
            <v>149130038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ón"/>
      <sheetName val="Seguimiento"/>
      <sheetName val="Listas"/>
      <sheetName val="Copia de Análisis"/>
      <sheetName val="Seguimiento copia"/>
    </sheetNames>
    <sheetDataSet>
      <sheetData sheetId="0" refreshError="1"/>
      <sheetData sheetId="1" refreshError="1">
        <row r="16">
          <cell r="D16">
            <v>264</v>
          </cell>
        </row>
        <row r="17">
          <cell r="D17">
            <v>5</v>
          </cell>
          <cell r="E17">
            <v>33</v>
          </cell>
          <cell r="F17">
            <v>20</v>
          </cell>
          <cell r="G17">
            <v>17</v>
          </cell>
          <cell r="H17">
            <v>18</v>
          </cell>
          <cell r="I17">
            <v>17</v>
          </cell>
          <cell r="J17">
            <v>20</v>
          </cell>
          <cell r="K17">
            <v>17</v>
          </cell>
          <cell r="L17">
            <v>18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1</v>
          </cell>
          <cell r="E19">
            <v>12</v>
          </cell>
          <cell r="F19">
            <v>4</v>
          </cell>
          <cell r="G19">
            <v>6</v>
          </cell>
          <cell r="H19">
            <v>4</v>
          </cell>
          <cell r="I19">
            <v>3</v>
          </cell>
          <cell r="J19">
            <v>8</v>
          </cell>
          <cell r="K19">
            <v>6</v>
          </cell>
          <cell r="L19">
            <v>5</v>
          </cell>
        </row>
        <row r="20">
          <cell r="D20">
            <v>11000000</v>
          </cell>
        </row>
        <row r="21">
          <cell r="D21">
            <v>0</v>
          </cell>
          <cell r="E21">
            <v>0</v>
          </cell>
          <cell r="F21">
            <v>780000</v>
          </cell>
          <cell r="G21">
            <v>611636</v>
          </cell>
          <cell r="H21">
            <v>478800</v>
          </cell>
          <cell r="I21">
            <v>334796</v>
          </cell>
          <cell r="J21">
            <v>666000</v>
          </cell>
          <cell r="K21">
            <v>692000</v>
          </cell>
          <cell r="L21">
            <v>3135560</v>
          </cell>
        </row>
        <row r="22">
          <cell r="D22">
            <v>128639018</v>
          </cell>
          <cell r="E22">
            <v>93888447</v>
          </cell>
          <cell r="F22">
            <v>76546333</v>
          </cell>
          <cell r="G22">
            <v>220458586</v>
          </cell>
          <cell r="H22">
            <v>119264891</v>
          </cell>
          <cell r="I22">
            <v>124990501</v>
          </cell>
          <cell r="J22">
            <v>167550147</v>
          </cell>
          <cell r="K22">
            <v>114581803</v>
          </cell>
          <cell r="L22">
            <v>89368580</v>
          </cell>
          <cell r="M22">
            <v>178658918</v>
          </cell>
        </row>
        <row r="23">
          <cell r="D23">
            <v>63268182</v>
          </cell>
          <cell r="E23">
            <v>40049590</v>
          </cell>
          <cell r="F23">
            <v>91096853</v>
          </cell>
          <cell r="G23">
            <v>127227616</v>
          </cell>
          <cell r="H23">
            <v>96522405</v>
          </cell>
          <cell r="I23">
            <v>90934981</v>
          </cell>
          <cell r="J23">
            <v>102011946</v>
          </cell>
          <cell r="K23">
            <v>72076052</v>
          </cell>
          <cell r="L23">
            <v>61449559</v>
          </cell>
          <cell r="M23">
            <v>114982467</v>
          </cell>
        </row>
        <row r="24">
          <cell r="D24">
            <v>288473</v>
          </cell>
          <cell r="E24">
            <v>0</v>
          </cell>
          <cell r="F24">
            <v>3570000</v>
          </cell>
          <cell r="G24">
            <v>7363909</v>
          </cell>
          <cell r="H24">
            <v>3477579</v>
          </cell>
          <cell r="I24">
            <v>3667287</v>
          </cell>
          <cell r="J24">
            <v>44141705</v>
          </cell>
          <cell r="K24">
            <v>4069720</v>
          </cell>
          <cell r="L24">
            <v>7173849</v>
          </cell>
          <cell r="M24">
            <v>18376316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  <pageSetUpPr fitToPage="1"/>
  </sheetPr>
  <dimension ref="A1:K32"/>
  <sheetViews>
    <sheetView showGridLines="0" tabSelected="1" workbookViewId="0">
      <selection sqref="A1:B4"/>
    </sheetView>
  </sheetViews>
  <sheetFormatPr baseColWidth="10" defaultColWidth="14.42578125" defaultRowHeight="15"/>
  <cols>
    <col min="1" max="1" width="17.28515625" customWidth="1"/>
    <col min="2" max="2" width="17.140625" customWidth="1"/>
    <col min="3" max="3" width="40.28515625" customWidth="1"/>
    <col min="4" max="4" width="5.140625" customWidth="1"/>
    <col min="5" max="5" width="24.5703125" customWidth="1"/>
    <col min="6" max="6" width="11.28515625" customWidth="1"/>
    <col min="7" max="7" width="15.7109375" customWidth="1"/>
    <col min="8" max="8" width="11.28515625" customWidth="1"/>
    <col min="9" max="10" width="14.42578125" customWidth="1"/>
    <col min="11" max="11" width="11.85546875" customWidth="1"/>
  </cols>
  <sheetData>
    <row r="1" spans="1:11" ht="16.5">
      <c r="A1" s="205"/>
      <c r="B1" s="127"/>
      <c r="C1" s="200" t="s">
        <v>226</v>
      </c>
      <c r="D1" s="126"/>
      <c r="E1" s="126"/>
      <c r="F1" s="127"/>
      <c r="G1" s="199" t="s">
        <v>8</v>
      </c>
      <c r="H1" s="138"/>
      <c r="I1" s="138"/>
      <c r="J1" s="138"/>
      <c r="K1" s="139"/>
    </row>
    <row r="2" spans="1:11" ht="16.5">
      <c r="A2" s="149"/>
      <c r="B2" s="206"/>
      <c r="C2" s="150"/>
      <c r="D2" s="201"/>
      <c r="E2" s="201"/>
      <c r="F2" s="202"/>
      <c r="G2" s="199" t="s">
        <v>13</v>
      </c>
      <c r="H2" s="138"/>
      <c r="I2" s="138"/>
      <c r="J2" s="138"/>
      <c r="K2" s="139"/>
    </row>
    <row r="3" spans="1:11" ht="16.5">
      <c r="A3" s="149"/>
      <c r="B3" s="206"/>
      <c r="C3" s="203" t="s">
        <v>15</v>
      </c>
      <c r="D3" s="126"/>
      <c r="E3" s="126"/>
      <c r="F3" s="127"/>
      <c r="G3" s="199" t="s">
        <v>18</v>
      </c>
      <c r="H3" s="138"/>
      <c r="I3" s="138"/>
      <c r="J3" s="138"/>
      <c r="K3" s="139"/>
    </row>
    <row r="4" spans="1:11" ht="16.5">
      <c r="A4" s="150"/>
      <c r="B4" s="202"/>
      <c r="C4" s="150"/>
      <c r="D4" s="201"/>
      <c r="E4" s="201"/>
      <c r="F4" s="202"/>
      <c r="G4" s="199" t="s">
        <v>23</v>
      </c>
      <c r="H4" s="138"/>
      <c r="I4" s="138"/>
      <c r="J4" s="138"/>
      <c r="K4" s="139"/>
    </row>
    <row r="5" spans="1:11" ht="16.5">
      <c r="A5" s="204"/>
      <c r="B5" s="138"/>
      <c r="C5" s="138"/>
      <c r="D5" s="138"/>
      <c r="E5" s="138"/>
      <c r="F5" s="138"/>
      <c r="G5" s="138"/>
      <c r="H5" s="138"/>
      <c r="I5" s="138"/>
      <c r="J5" s="138"/>
      <c r="K5" s="139"/>
    </row>
    <row r="6" spans="1:11">
      <c r="A6" s="198" t="s">
        <v>30</v>
      </c>
      <c r="B6" s="138"/>
      <c r="C6" s="138"/>
      <c r="D6" s="138"/>
      <c r="E6" s="138"/>
      <c r="F6" s="138"/>
      <c r="G6" s="138"/>
      <c r="H6" s="138"/>
      <c r="I6" s="138"/>
      <c r="J6" s="138"/>
      <c r="K6" s="139"/>
    </row>
    <row r="7" spans="1:11" ht="30.75" customHeight="1">
      <c r="A7" s="198" t="s">
        <v>29</v>
      </c>
      <c r="B7" s="139"/>
      <c r="C7" s="207" t="s">
        <v>225</v>
      </c>
      <c r="D7" s="208"/>
      <c r="E7" s="208"/>
      <c r="F7" s="208"/>
      <c r="G7" s="208"/>
      <c r="H7" s="208"/>
      <c r="I7" s="208"/>
      <c r="J7" s="208"/>
      <c r="K7" s="209"/>
    </row>
    <row r="8" spans="1:11" ht="30.75" customHeight="1">
      <c r="A8" s="192" t="s">
        <v>40</v>
      </c>
      <c r="B8" s="139"/>
      <c r="C8" s="195" t="s">
        <v>227</v>
      </c>
      <c r="D8" s="138"/>
      <c r="E8" s="138"/>
      <c r="F8" s="138"/>
      <c r="G8" s="138"/>
      <c r="H8" s="138"/>
      <c r="I8" s="138"/>
      <c r="J8" s="138"/>
      <c r="K8" s="139"/>
    </row>
    <row r="9" spans="1:11" ht="30.75" customHeight="1">
      <c r="A9" s="192" t="s">
        <v>41</v>
      </c>
      <c r="B9" s="139"/>
      <c r="C9" s="196" t="s">
        <v>43</v>
      </c>
      <c r="D9" s="138"/>
      <c r="E9" s="138"/>
      <c r="F9" s="138"/>
      <c r="G9" s="138"/>
      <c r="H9" s="138"/>
      <c r="I9" s="138"/>
      <c r="J9" s="138"/>
      <c r="K9" s="139"/>
    </row>
    <row r="10" spans="1:11" ht="30.75" customHeight="1">
      <c r="A10" s="192" t="s">
        <v>49</v>
      </c>
      <c r="B10" s="139"/>
      <c r="C10" s="196" t="s">
        <v>51</v>
      </c>
      <c r="D10" s="138"/>
      <c r="E10" s="138"/>
      <c r="F10" s="138"/>
      <c r="G10" s="138"/>
      <c r="H10" s="138"/>
      <c r="I10" s="138"/>
      <c r="J10" s="138"/>
      <c r="K10" s="139"/>
    </row>
    <row r="11" spans="1:11" ht="16.5">
      <c r="A11" s="197"/>
      <c r="B11" s="138"/>
      <c r="C11" s="138"/>
      <c r="D11" s="138"/>
      <c r="E11" s="138"/>
      <c r="F11" s="138"/>
      <c r="G11" s="138"/>
      <c r="H11" s="138"/>
      <c r="I11" s="138"/>
      <c r="J11" s="138"/>
      <c r="K11" s="139"/>
    </row>
    <row r="12" spans="1:11" ht="30.75" customHeight="1">
      <c r="A12" s="193" t="s">
        <v>57</v>
      </c>
      <c r="B12" s="126"/>
      <c r="C12" s="196" t="s">
        <v>73</v>
      </c>
      <c r="D12" s="138"/>
      <c r="E12" s="139"/>
      <c r="F12" s="193" t="s">
        <v>64</v>
      </c>
      <c r="G12" s="126"/>
      <c r="H12" s="194" t="s">
        <v>12</v>
      </c>
      <c r="I12" s="126"/>
      <c r="J12" s="126"/>
      <c r="K12" s="127"/>
    </row>
    <row r="13" spans="1:11" ht="16.5">
      <c r="A13" s="137"/>
      <c r="B13" s="138"/>
      <c r="C13" s="138"/>
      <c r="D13" s="138"/>
      <c r="E13" s="138"/>
      <c r="F13" s="138"/>
      <c r="G13" s="138"/>
      <c r="H13" s="138"/>
      <c r="I13" s="138"/>
      <c r="J13" s="138"/>
      <c r="K13" s="139"/>
    </row>
    <row r="14" spans="1:11" ht="16.5">
      <c r="A14" s="140" t="s">
        <v>90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9"/>
    </row>
    <row r="15" spans="1:11" ht="66">
      <c r="A15" s="40" t="s">
        <v>103</v>
      </c>
      <c r="B15" s="40" t="s">
        <v>58</v>
      </c>
      <c r="C15" s="40" t="s">
        <v>90</v>
      </c>
      <c r="D15" s="125" t="s">
        <v>65</v>
      </c>
      <c r="E15" s="126"/>
      <c r="F15" s="126"/>
      <c r="G15" s="127"/>
      <c r="H15" s="43" t="s">
        <v>108</v>
      </c>
      <c r="I15" s="141" t="s">
        <v>109</v>
      </c>
      <c r="J15" s="127"/>
      <c r="K15" s="45" t="s">
        <v>110</v>
      </c>
    </row>
    <row r="16" spans="1:11" ht="31.7" customHeight="1">
      <c r="A16" s="128" t="s">
        <v>111</v>
      </c>
      <c r="B16" s="148" t="s">
        <v>230</v>
      </c>
      <c r="C16" s="153" t="s">
        <v>235</v>
      </c>
      <c r="D16" s="111" t="s">
        <v>124</v>
      </c>
      <c r="E16" s="151" t="s">
        <v>215</v>
      </c>
      <c r="F16" s="138"/>
      <c r="G16" s="152"/>
      <c r="H16" s="51" t="s">
        <v>134</v>
      </c>
      <c r="I16" s="52" t="s">
        <v>137</v>
      </c>
      <c r="J16" s="98" t="s">
        <v>143</v>
      </c>
      <c r="K16" s="54" t="s">
        <v>145</v>
      </c>
    </row>
    <row r="17" spans="1:11" ht="31.7" customHeight="1">
      <c r="A17" s="129"/>
      <c r="B17" s="149"/>
      <c r="C17" s="153"/>
      <c r="D17" s="112" t="s">
        <v>148</v>
      </c>
      <c r="E17" s="131" t="s">
        <v>216</v>
      </c>
      <c r="F17" s="132"/>
      <c r="G17" s="133"/>
      <c r="H17" s="55" t="s">
        <v>134</v>
      </c>
      <c r="I17" s="56" t="s">
        <v>154</v>
      </c>
      <c r="J17" s="101" t="s">
        <v>157</v>
      </c>
      <c r="K17" s="57" t="s">
        <v>145</v>
      </c>
    </row>
    <row r="18" spans="1:11" ht="31.7" customHeight="1">
      <c r="A18" s="129"/>
      <c r="B18" s="149"/>
      <c r="C18" s="154" t="s">
        <v>236</v>
      </c>
      <c r="D18" s="113" t="s">
        <v>169</v>
      </c>
      <c r="E18" s="134" t="s">
        <v>220</v>
      </c>
      <c r="F18" s="135"/>
      <c r="G18" s="136"/>
      <c r="H18" s="102" t="s">
        <v>134</v>
      </c>
      <c r="I18" s="146" t="s">
        <v>168</v>
      </c>
      <c r="J18" s="144" t="s">
        <v>219</v>
      </c>
      <c r="K18" s="142" t="s">
        <v>145</v>
      </c>
    </row>
    <row r="19" spans="1:11" ht="31.7" customHeight="1">
      <c r="A19" s="130"/>
      <c r="B19" s="150"/>
      <c r="C19" s="154"/>
      <c r="D19" s="114" t="s">
        <v>179</v>
      </c>
      <c r="E19" s="155" t="s">
        <v>221</v>
      </c>
      <c r="F19" s="156"/>
      <c r="G19" s="157"/>
      <c r="H19" s="103" t="s">
        <v>134</v>
      </c>
      <c r="I19" s="147"/>
      <c r="J19" s="145"/>
      <c r="K19" s="143"/>
    </row>
    <row r="20" spans="1:11" ht="31.7" customHeight="1">
      <c r="A20" s="178" t="s">
        <v>231</v>
      </c>
      <c r="B20" s="191" t="s">
        <v>170</v>
      </c>
      <c r="C20" s="190" t="s">
        <v>232</v>
      </c>
      <c r="D20" s="60" t="s">
        <v>124</v>
      </c>
      <c r="E20" s="184" t="s">
        <v>171</v>
      </c>
      <c r="F20" s="185"/>
      <c r="G20" s="186"/>
      <c r="H20" s="61" t="s">
        <v>134</v>
      </c>
      <c r="I20" s="146" t="s">
        <v>172</v>
      </c>
      <c r="J20" s="160" t="s">
        <v>211</v>
      </c>
      <c r="K20" s="162" t="s">
        <v>145</v>
      </c>
    </row>
    <row r="21" spans="1:11" ht="31.7" customHeight="1">
      <c r="A21" s="129"/>
      <c r="B21" s="149"/>
      <c r="C21" s="149"/>
      <c r="D21" s="62" t="s">
        <v>148</v>
      </c>
      <c r="E21" s="172" t="s">
        <v>212</v>
      </c>
      <c r="F21" s="173"/>
      <c r="G21" s="174"/>
      <c r="H21" s="63" t="s">
        <v>134</v>
      </c>
      <c r="I21" s="161"/>
      <c r="J21" s="161"/>
      <c r="K21" s="163"/>
    </row>
    <row r="22" spans="1:11" ht="31.7" customHeight="1">
      <c r="A22" s="129"/>
      <c r="B22" s="149"/>
      <c r="C22" s="149"/>
      <c r="D22" s="66" t="s">
        <v>169</v>
      </c>
      <c r="E22" s="183" t="s">
        <v>180</v>
      </c>
      <c r="F22" s="181"/>
      <c r="G22" s="182"/>
      <c r="H22" s="71" t="s">
        <v>134</v>
      </c>
      <c r="I22" s="161"/>
      <c r="J22" s="161"/>
      <c r="K22" s="163"/>
    </row>
    <row r="23" spans="1:11" ht="31.7" customHeight="1">
      <c r="A23" s="129"/>
      <c r="B23" s="149"/>
      <c r="C23" s="149"/>
      <c r="D23" s="105" t="s">
        <v>179</v>
      </c>
      <c r="E23" s="187" t="s">
        <v>176</v>
      </c>
      <c r="F23" s="188"/>
      <c r="G23" s="189"/>
      <c r="H23" s="106" t="s">
        <v>134</v>
      </c>
      <c r="I23" s="107" t="s">
        <v>217</v>
      </c>
      <c r="J23" s="108" t="s">
        <v>179</v>
      </c>
      <c r="K23" s="109" t="s">
        <v>213</v>
      </c>
    </row>
    <row r="24" spans="1:11" ht="31.7" customHeight="1">
      <c r="A24" s="129"/>
      <c r="B24" s="149"/>
      <c r="C24" s="149"/>
      <c r="D24" s="58" t="s">
        <v>182</v>
      </c>
      <c r="E24" s="179" t="s">
        <v>229</v>
      </c>
      <c r="F24" s="135"/>
      <c r="G24" s="136"/>
      <c r="H24" s="72" t="s">
        <v>183</v>
      </c>
      <c r="I24" s="164" t="s">
        <v>184</v>
      </c>
      <c r="J24" s="165" t="s">
        <v>185</v>
      </c>
      <c r="K24" s="158" t="s">
        <v>145</v>
      </c>
    </row>
    <row r="25" spans="1:11" ht="31.7" customHeight="1">
      <c r="A25" s="130"/>
      <c r="B25" s="150"/>
      <c r="C25" s="150"/>
      <c r="D25" s="66" t="s">
        <v>186</v>
      </c>
      <c r="E25" s="180" t="s">
        <v>228</v>
      </c>
      <c r="F25" s="181"/>
      <c r="G25" s="182"/>
      <c r="H25" s="73" t="s">
        <v>183</v>
      </c>
      <c r="I25" s="147"/>
      <c r="J25" s="147"/>
      <c r="K25" s="159"/>
    </row>
    <row r="26" spans="1:11" ht="31.7" customHeight="1">
      <c r="A26" s="170" t="s">
        <v>187</v>
      </c>
      <c r="B26" s="171" t="s">
        <v>188</v>
      </c>
      <c r="C26" s="175" t="s">
        <v>234</v>
      </c>
      <c r="D26" s="58" t="s">
        <v>124</v>
      </c>
      <c r="E26" s="177" t="s">
        <v>189</v>
      </c>
      <c r="F26" s="135"/>
      <c r="G26" s="136"/>
      <c r="H26" s="72" t="s">
        <v>183</v>
      </c>
      <c r="I26" s="146" t="s">
        <v>190</v>
      </c>
      <c r="J26" s="169" t="s">
        <v>214</v>
      </c>
      <c r="K26" s="158" t="s">
        <v>145</v>
      </c>
    </row>
    <row r="27" spans="1:11" ht="31.7" customHeight="1">
      <c r="A27" s="129"/>
      <c r="B27" s="149"/>
      <c r="C27" s="176"/>
      <c r="D27" s="62" t="s">
        <v>148</v>
      </c>
      <c r="E27" s="172" t="s">
        <v>191</v>
      </c>
      <c r="F27" s="173"/>
      <c r="G27" s="174"/>
      <c r="H27" s="76" t="s">
        <v>183</v>
      </c>
      <c r="I27" s="161"/>
      <c r="J27" s="161"/>
      <c r="K27" s="163"/>
    </row>
    <row r="28" spans="1:11" ht="31.7" customHeight="1">
      <c r="A28" s="129"/>
      <c r="B28" s="149"/>
      <c r="C28" s="176"/>
      <c r="D28" s="62" t="s">
        <v>169</v>
      </c>
      <c r="E28" s="172" t="s">
        <v>192</v>
      </c>
      <c r="F28" s="173"/>
      <c r="G28" s="174"/>
      <c r="H28" s="76" t="s">
        <v>183</v>
      </c>
      <c r="I28" s="161"/>
      <c r="J28" s="161"/>
      <c r="K28" s="163"/>
    </row>
    <row r="29" spans="1:11" ht="60">
      <c r="A29" s="130"/>
      <c r="B29" s="150"/>
      <c r="C29" s="110" t="s">
        <v>233</v>
      </c>
      <c r="D29" s="99" t="s">
        <v>179</v>
      </c>
      <c r="E29" s="167" t="s">
        <v>218</v>
      </c>
      <c r="F29" s="138"/>
      <c r="G29" s="152"/>
      <c r="H29" s="77" t="s">
        <v>183</v>
      </c>
      <c r="I29" s="100" t="s">
        <v>193</v>
      </c>
      <c r="J29" s="77" t="s">
        <v>193</v>
      </c>
      <c r="K29" s="104" t="s">
        <v>213</v>
      </c>
    </row>
    <row r="30" spans="1:11" ht="16.5">
      <c r="A30" s="78"/>
      <c r="B30" s="79"/>
      <c r="C30" s="80"/>
      <c r="D30" s="81"/>
      <c r="E30" s="168"/>
      <c r="F30" s="132"/>
      <c r="G30" s="132"/>
      <c r="H30" s="82"/>
      <c r="I30" s="82"/>
      <c r="J30" s="82"/>
      <c r="K30" s="82"/>
    </row>
    <row r="31" spans="1:11" ht="16.5">
      <c r="A31" s="140" t="s">
        <v>194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9"/>
    </row>
    <row r="32" spans="1:11" ht="68.25" customHeight="1">
      <c r="A32" s="166"/>
      <c r="B32" s="138"/>
      <c r="C32" s="138"/>
      <c r="D32" s="138"/>
      <c r="E32" s="138"/>
      <c r="F32" s="138"/>
      <c r="G32" s="138"/>
      <c r="H32" s="138"/>
      <c r="I32" s="138"/>
      <c r="J32" s="138"/>
      <c r="K32" s="139"/>
    </row>
  </sheetData>
  <mergeCells count="65">
    <mergeCell ref="A6:K6"/>
    <mergeCell ref="A9:B9"/>
    <mergeCell ref="A8:B8"/>
    <mergeCell ref="A7:B7"/>
    <mergeCell ref="G1:K1"/>
    <mergeCell ref="G2:K2"/>
    <mergeCell ref="C1:F2"/>
    <mergeCell ref="C3:F4"/>
    <mergeCell ref="A5:K5"/>
    <mergeCell ref="G4:K4"/>
    <mergeCell ref="G3:K3"/>
    <mergeCell ref="A1:B4"/>
    <mergeCell ref="C7:K7"/>
    <mergeCell ref="A10:B10"/>
    <mergeCell ref="F12:G12"/>
    <mergeCell ref="H12:K12"/>
    <mergeCell ref="C8:K8"/>
    <mergeCell ref="C9:K9"/>
    <mergeCell ref="A11:K11"/>
    <mergeCell ref="C12:E12"/>
    <mergeCell ref="A12:B12"/>
    <mergeCell ref="C10:K10"/>
    <mergeCell ref="A20:A25"/>
    <mergeCell ref="E24:G24"/>
    <mergeCell ref="E25:G25"/>
    <mergeCell ref="E22:G22"/>
    <mergeCell ref="E20:G20"/>
    <mergeCell ref="E23:G23"/>
    <mergeCell ref="E21:G21"/>
    <mergeCell ref="C20:C25"/>
    <mergeCell ref="B20:B25"/>
    <mergeCell ref="A31:K31"/>
    <mergeCell ref="A32:K32"/>
    <mergeCell ref="E29:G29"/>
    <mergeCell ref="E30:G30"/>
    <mergeCell ref="J26:J28"/>
    <mergeCell ref="I26:I28"/>
    <mergeCell ref="K26:K28"/>
    <mergeCell ref="A26:A29"/>
    <mergeCell ref="B26:B29"/>
    <mergeCell ref="E28:G28"/>
    <mergeCell ref="C26:C28"/>
    <mergeCell ref="E26:G26"/>
    <mergeCell ref="E27:G27"/>
    <mergeCell ref="K24:K25"/>
    <mergeCell ref="J20:J22"/>
    <mergeCell ref="K20:K22"/>
    <mergeCell ref="I20:I22"/>
    <mergeCell ref="I24:I25"/>
    <mergeCell ref="J24:J25"/>
    <mergeCell ref="D15:G15"/>
    <mergeCell ref="A16:A19"/>
    <mergeCell ref="E17:G17"/>
    <mergeCell ref="E18:G18"/>
    <mergeCell ref="A13:K13"/>
    <mergeCell ref="A14:K14"/>
    <mergeCell ref="I15:J15"/>
    <mergeCell ref="K18:K19"/>
    <mergeCell ref="J18:J19"/>
    <mergeCell ref="I18:I19"/>
    <mergeCell ref="B16:B19"/>
    <mergeCell ref="E16:G16"/>
    <mergeCell ref="C16:C17"/>
    <mergeCell ref="C18:C19"/>
    <mergeCell ref="E19:G19"/>
  </mergeCells>
  <pageMargins left="0.25" right="0.25" top="0.75" bottom="0.75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Listas!$F$9:$F$17</xm:f>
          </x14:formula1>
          <xm:sqref>C12</xm:sqref>
        </x14:dataValidation>
        <x14:dataValidation type="list" allowBlank="1">
          <x14:formula1>
            <xm:f>Listas!$B$2:$B$4</xm:f>
          </x14:formula1>
          <xm:sqref>H12</xm:sqref>
        </x14:dataValidation>
        <x14:dataValidation type="list" allowBlank="1">
          <x14:formula1>
            <xm:f>Listas!$D$9:$D$15</xm:f>
          </x14:formula1>
          <xm:sqref>C10</xm:sqref>
        </x14:dataValidation>
        <x14:dataValidation type="list" allowBlank="1">
          <x14:formula1>
            <xm:f>Listas!$E$9:$E$25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E7CC3"/>
    <outlinePr summaryBelow="0" summaryRight="0"/>
    <pageSetUpPr fitToPage="1"/>
  </sheetPr>
  <dimension ref="A1:O29"/>
  <sheetViews>
    <sheetView showGridLines="0" workbookViewId="0">
      <selection sqref="A1:C4"/>
    </sheetView>
  </sheetViews>
  <sheetFormatPr baseColWidth="10" defaultColWidth="14.42578125" defaultRowHeight="15" customHeight="1"/>
  <cols>
    <col min="1" max="1" width="20.85546875" customWidth="1"/>
    <col min="2" max="2" width="38" customWidth="1"/>
    <col min="3" max="3" width="13.85546875" customWidth="1"/>
    <col min="4" max="4" width="12.7109375" customWidth="1"/>
    <col min="5" max="5" width="11" customWidth="1"/>
    <col min="6" max="6" width="10.7109375" customWidth="1"/>
    <col min="7" max="7" width="13" customWidth="1"/>
    <col min="8" max="8" width="12.5703125" customWidth="1"/>
    <col min="9" max="9" width="13" customWidth="1"/>
    <col min="10" max="10" width="14.140625" customWidth="1"/>
    <col min="11" max="11" width="13.42578125" customWidth="1"/>
    <col min="12" max="12" width="10.7109375" customWidth="1"/>
    <col min="13" max="13" width="13.140625" customWidth="1"/>
    <col min="14" max="14" width="11.7109375" customWidth="1"/>
    <col min="15" max="15" width="11.85546875" customWidth="1"/>
  </cols>
  <sheetData>
    <row r="1" spans="1:15" ht="16.5">
      <c r="A1" s="210"/>
      <c r="B1" s="126"/>
      <c r="C1" s="127"/>
      <c r="D1" s="200" t="s">
        <v>226</v>
      </c>
      <c r="E1" s="126"/>
      <c r="F1" s="126"/>
      <c r="G1" s="126"/>
      <c r="H1" s="126"/>
      <c r="I1" s="126"/>
      <c r="J1" s="126"/>
      <c r="K1" s="127"/>
      <c r="L1" s="199" t="s">
        <v>8</v>
      </c>
      <c r="M1" s="138"/>
      <c r="N1" s="138"/>
      <c r="O1" s="139"/>
    </row>
    <row r="2" spans="1:15" ht="16.5">
      <c r="A2" s="149"/>
      <c r="B2" s="132"/>
      <c r="C2" s="206"/>
      <c r="D2" s="150"/>
      <c r="E2" s="201"/>
      <c r="F2" s="201"/>
      <c r="G2" s="201"/>
      <c r="H2" s="201"/>
      <c r="I2" s="201"/>
      <c r="J2" s="201"/>
      <c r="K2" s="202"/>
      <c r="L2" s="199" t="s">
        <v>13</v>
      </c>
      <c r="M2" s="138"/>
      <c r="N2" s="138"/>
      <c r="O2" s="139"/>
    </row>
    <row r="3" spans="1:15" ht="16.5">
      <c r="A3" s="149"/>
      <c r="B3" s="132"/>
      <c r="C3" s="206"/>
      <c r="D3" s="203" t="s">
        <v>15</v>
      </c>
      <c r="E3" s="126"/>
      <c r="F3" s="126"/>
      <c r="G3" s="126"/>
      <c r="H3" s="126"/>
      <c r="I3" s="126"/>
      <c r="J3" s="126"/>
      <c r="K3" s="127"/>
      <c r="L3" s="199" t="s">
        <v>18</v>
      </c>
      <c r="M3" s="138"/>
      <c r="N3" s="138"/>
      <c r="O3" s="139"/>
    </row>
    <row r="4" spans="1:15" ht="16.5">
      <c r="A4" s="150"/>
      <c r="B4" s="201"/>
      <c r="C4" s="202"/>
      <c r="D4" s="150"/>
      <c r="E4" s="201"/>
      <c r="F4" s="201"/>
      <c r="G4" s="201"/>
      <c r="H4" s="201"/>
      <c r="I4" s="201"/>
      <c r="J4" s="201"/>
      <c r="K4" s="202"/>
      <c r="L4" s="199" t="s">
        <v>23</v>
      </c>
      <c r="M4" s="138"/>
      <c r="N4" s="138"/>
      <c r="O4" s="139"/>
    </row>
    <row r="5" spans="1:15" ht="7.5" customHeight="1">
      <c r="A5" s="217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9"/>
    </row>
    <row r="6" spans="1:15" ht="21.2" customHeight="1">
      <c r="A6" s="212" t="s">
        <v>29</v>
      </c>
      <c r="B6" s="138"/>
      <c r="C6" s="138"/>
      <c r="D6" s="139"/>
      <c r="E6" s="211" t="str">
        <f>Identificación!C7</f>
        <v>Desempeño de la gestión integral de los espacios culturales para la integración la cultura científica y la tecnología con las prácticas artísticas.</v>
      </c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1:15" ht="21.2" customHeight="1">
      <c r="A7" s="212" t="s">
        <v>32</v>
      </c>
      <c r="B7" s="138"/>
      <c r="C7" s="138"/>
      <c r="D7" s="139"/>
      <c r="E7" s="213" t="s">
        <v>237</v>
      </c>
      <c r="F7" s="214"/>
      <c r="G7" s="214"/>
      <c r="H7" s="214"/>
      <c r="I7" s="214"/>
      <c r="J7" s="214"/>
      <c r="K7" s="214"/>
      <c r="L7" s="214"/>
      <c r="M7" s="214"/>
      <c r="N7" s="214"/>
      <c r="O7" s="215"/>
    </row>
    <row r="8" spans="1:15" ht="16.5" customHeight="1">
      <c r="A8" s="212" t="s">
        <v>34</v>
      </c>
      <c r="B8" s="138"/>
      <c r="C8" s="138"/>
      <c r="D8" s="139"/>
      <c r="E8" s="213" t="s">
        <v>239</v>
      </c>
      <c r="F8" s="214"/>
      <c r="G8" s="214"/>
      <c r="H8" s="214"/>
      <c r="I8" s="212" t="s">
        <v>35</v>
      </c>
      <c r="J8" s="138"/>
      <c r="K8" s="139"/>
      <c r="L8" s="216">
        <v>43508</v>
      </c>
      <c r="M8" s="214"/>
      <c r="N8" s="214"/>
      <c r="O8" s="215"/>
    </row>
    <row r="9" spans="1:15" ht="16.5" customHeight="1">
      <c r="A9" s="212" t="s">
        <v>36</v>
      </c>
      <c r="B9" s="138"/>
      <c r="C9" s="138"/>
      <c r="D9" s="139"/>
      <c r="E9" s="211" t="s">
        <v>238</v>
      </c>
      <c r="F9" s="138"/>
      <c r="G9" s="138"/>
      <c r="H9" s="138"/>
      <c r="I9" s="138"/>
      <c r="J9" s="138"/>
      <c r="K9" s="138"/>
      <c r="L9" s="138"/>
      <c r="M9" s="138"/>
      <c r="N9" s="138"/>
      <c r="O9" s="139"/>
    </row>
    <row r="10" spans="1:15" ht="16.5" customHeight="1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9"/>
    </row>
    <row r="11" spans="1:15" ht="21.2" customHeight="1">
      <c r="A11" s="220" t="s">
        <v>53</v>
      </c>
      <c r="B11" s="201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</row>
    <row r="12" spans="1:15" ht="27" customHeight="1">
      <c r="A12" s="37" t="s">
        <v>58</v>
      </c>
      <c r="B12" s="219" t="s">
        <v>65</v>
      </c>
      <c r="C12" s="202"/>
      <c r="D12" s="38" t="s">
        <v>74</v>
      </c>
      <c r="E12" s="38" t="s">
        <v>91</v>
      </c>
      <c r="F12" s="38" t="s">
        <v>92</v>
      </c>
      <c r="G12" s="38" t="s">
        <v>93</v>
      </c>
      <c r="H12" s="38" t="s">
        <v>94</v>
      </c>
      <c r="I12" s="38" t="s">
        <v>95</v>
      </c>
      <c r="J12" s="38" t="s">
        <v>96</v>
      </c>
      <c r="K12" s="38" t="s">
        <v>97</v>
      </c>
      <c r="L12" s="38" t="s">
        <v>98</v>
      </c>
      <c r="M12" s="38" t="s">
        <v>99</v>
      </c>
      <c r="N12" s="38" t="s">
        <v>100</v>
      </c>
      <c r="O12" s="38" t="s">
        <v>101</v>
      </c>
    </row>
    <row r="13" spans="1:15" ht="16.5">
      <c r="A13" s="218" t="str">
        <f>Identificación!B16</f>
        <v>1.1 Oferta en el Planetario de Bogotá</v>
      </c>
      <c r="B13" s="41" t="str">
        <f>Identificación!E16</f>
        <v>Número de actividades realizadas en el mes</v>
      </c>
      <c r="C13" s="42" t="str">
        <f>Identificación!D16</f>
        <v>a</v>
      </c>
      <c r="D13" s="44">
        <v>323</v>
      </c>
      <c r="E13" s="44">
        <v>415</v>
      </c>
      <c r="F13" s="44">
        <v>641</v>
      </c>
      <c r="G13" s="44">
        <v>625</v>
      </c>
      <c r="H13" s="44">
        <v>809</v>
      </c>
      <c r="I13" s="44">
        <v>910</v>
      </c>
      <c r="J13" s="44">
        <v>623</v>
      </c>
      <c r="K13" s="44">
        <v>1160</v>
      </c>
      <c r="L13" s="44">
        <v>599</v>
      </c>
      <c r="M13" s="44">
        <v>805</v>
      </c>
      <c r="N13" s="44">
        <v>775</v>
      </c>
      <c r="O13" s="44">
        <v>512</v>
      </c>
    </row>
    <row r="14" spans="1:15" ht="33">
      <c r="A14" s="129"/>
      <c r="B14" s="41" t="str">
        <f>Identificación!E17</f>
        <v>Número de asistencias a las actividades del mes</v>
      </c>
      <c r="C14" s="42" t="str">
        <f>Identificación!D17</f>
        <v>b</v>
      </c>
      <c r="D14" s="44">
        <v>32167</v>
      </c>
      <c r="E14" s="44">
        <v>19459</v>
      </c>
      <c r="F14" s="44">
        <v>49122</v>
      </c>
      <c r="G14" s="44">
        <v>37955</v>
      </c>
      <c r="H14" s="44">
        <v>31906</v>
      </c>
      <c r="I14" s="44">
        <v>48352</v>
      </c>
      <c r="J14" s="44">
        <v>43729</v>
      </c>
      <c r="K14" s="44">
        <v>50256</v>
      </c>
      <c r="L14" s="44">
        <v>43304</v>
      </c>
      <c r="M14" s="44">
        <v>54602</v>
      </c>
      <c r="N14" s="44">
        <v>33626</v>
      </c>
      <c r="O14" s="44">
        <v>20179</v>
      </c>
    </row>
    <row r="15" spans="1:15" ht="33">
      <c r="A15" s="129"/>
      <c r="B15" s="41" t="str">
        <f>Identificación!E19</f>
        <v>Aforo total autorizado para las actividades en espacios cerrados en el mes</v>
      </c>
      <c r="C15" s="42" t="str">
        <f>Identificación!D19</f>
        <v>d</v>
      </c>
      <c r="D15" s="44">
        <v>72035</v>
      </c>
      <c r="E15" s="44">
        <v>64280</v>
      </c>
      <c r="F15" s="44">
        <v>108350</v>
      </c>
      <c r="G15" s="44">
        <v>86199</v>
      </c>
      <c r="H15" s="44">
        <v>85053</v>
      </c>
      <c r="I15" s="44">
        <v>100676</v>
      </c>
      <c r="J15" s="44">
        <v>93287</v>
      </c>
      <c r="K15" s="44">
        <v>94830</v>
      </c>
      <c r="L15" s="44">
        <v>93664</v>
      </c>
      <c r="M15" s="44">
        <v>93857</v>
      </c>
      <c r="N15" s="44">
        <v>80513</v>
      </c>
      <c r="O15" s="44">
        <v>59382</v>
      </c>
    </row>
    <row r="16" spans="1:15" ht="33">
      <c r="A16" s="218" t="str">
        <f>Identificación!B20</f>
        <v>2.1 Plan Plurianual de Mantenimiento y Dotación</v>
      </c>
      <c r="B16" s="41" t="str">
        <f>Identificación!E20</f>
        <v>Cantidad total de acciones de mantenimiento y dotación priorizadas para el año</v>
      </c>
      <c r="C16" s="42" t="str">
        <f>Identificación!D20</f>
        <v>a</v>
      </c>
      <c r="D16" s="47">
        <v>264</v>
      </c>
      <c r="E16" s="47">
        <v>264</v>
      </c>
      <c r="F16" s="47">
        <v>264</v>
      </c>
      <c r="G16" s="47">
        <v>264</v>
      </c>
      <c r="H16" s="47">
        <v>264</v>
      </c>
      <c r="I16" s="47">
        <v>264</v>
      </c>
      <c r="J16" s="47">
        <v>264</v>
      </c>
      <c r="K16" s="47">
        <v>264</v>
      </c>
      <c r="L16" s="47">
        <v>264</v>
      </c>
      <c r="M16" s="47">
        <v>264</v>
      </c>
      <c r="N16" s="47">
        <v>264</v>
      </c>
      <c r="O16" s="47">
        <v>264</v>
      </c>
    </row>
    <row r="17" spans="1:15" ht="33">
      <c r="A17" s="129"/>
      <c r="B17" s="41" t="str">
        <f>Identificación!E21</f>
        <v>Cantidad de acciones de mantenimiento predictivo y preventivo realizadas del mes</v>
      </c>
      <c r="C17" s="42" t="str">
        <f>Identificación!D21</f>
        <v>b</v>
      </c>
      <c r="D17" s="47">
        <v>5</v>
      </c>
      <c r="E17" s="47">
        <v>33</v>
      </c>
      <c r="F17" s="47">
        <v>20</v>
      </c>
      <c r="G17" s="47">
        <v>17</v>
      </c>
      <c r="H17" s="47">
        <v>18</v>
      </c>
      <c r="I17" s="47">
        <v>17</v>
      </c>
      <c r="J17" s="47">
        <v>20</v>
      </c>
      <c r="K17" s="47">
        <f>4+13</f>
        <v>17</v>
      </c>
      <c r="L17" s="115">
        <f>8+ 10</f>
        <v>18</v>
      </c>
      <c r="M17" s="47">
        <f>8+12</f>
        <v>20</v>
      </c>
      <c r="N17" s="47">
        <v>11</v>
      </c>
      <c r="O17" s="47">
        <v>6</v>
      </c>
    </row>
    <row r="18" spans="1:15" ht="33">
      <c r="A18" s="129"/>
      <c r="B18" s="41" t="str">
        <f>Identificación!E22</f>
        <v>Cantidad de acciones de dotación realizadas del mes</v>
      </c>
      <c r="C18" s="42" t="str">
        <f>Identificación!D22</f>
        <v>c</v>
      </c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5" ht="33">
      <c r="A19" s="129"/>
      <c r="B19" s="41" t="str">
        <f>Identificación!E23</f>
        <v>Cantidad de acciones de mantenimiento correctivo realiazadas del mes</v>
      </c>
      <c r="C19" s="42" t="str">
        <f>Identificación!D23</f>
        <v>d</v>
      </c>
      <c r="D19" s="47">
        <v>1</v>
      </c>
      <c r="E19" s="47">
        <v>12</v>
      </c>
      <c r="F19" s="47">
        <v>4</v>
      </c>
      <c r="G19" s="47">
        <v>6</v>
      </c>
      <c r="H19" s="47">
        <v>4</v>
      </c>
      <c r="I19" s="47">
        <v>3</v>
      </c>
      <c r="J19" s="47">
        <f>4+4</f>
        <v>8</v>
      </c>
      <c r="K19" s="47">
        <f>3+3</f>
        <v>6</v>
      </c>
      <c r="L19" s="47">
        <f>1+4</f>
        <v>5</v>
      </c>
      <c r="M19" s="115">
        <f>1+9</f>
        <v>10</v>
      </c>
      <c r="N19" s="120">
        <v>8</v>
      </c>
      <c r="O19" s="47">
        <v>4</v>
      </c>
    </row>
    <row r="20" spans="1:15" ht="33">
      <c r="A20" s="129"/>
      <c r="B20" s="41" t="str">
        <f>Identificación!E24</f>
        <v>Valor de los recursos necesarios para realizar las acciones priorizadas</v>
      </c>
      <c r="C20" s="42" t="str">
        <f>Identificación!D24</f>
        <v>e</v>
      </c>
      <c r="D20" s="49">
        <v>11000000</v>
      </c>
      <c r="E20" s="49">
        <v>11000000</v>
      </c>
      <c r="F20" s="49">
        <v>11000000</v>
      </c>
      <c r="G20" s="49">
        <v>11000000</v>
      </c>
      <c r="H20" s="49">
        <v>11000000</v>
      </c>
      <c r="I20" s="49">
        <v>11000000</v>
      </c>
      <c r="J20" s="49">
        <v>11000000</v>
      </c>
      <c r="K20" s="49">
        <v>11000000</v>
      </c>
      <c r="L20" s="49">
        <v>11000000</v>
      </c>
      <c r="M20" s="49">
        <v>11000000</v>
      </c>
      <c r="N20" s="49">
        <v>11000000</v>
      </c>
      <c r="O20" s="49">
        <v>11000000</v>
      </c>
    </row>
    <row r="21" spans="1:15" ht="26.45" customHeight="1">
      <c r="A21" s="129"/>
      <c r="B21" s="41" t="str">
        <f>Identificación!E25</f>
        <v>Valor de recursos ejecutados</v>
      </c>
      <c r="C21" s="42" t="str">
        <f>Identificación!D25</f>
        <v>f</v>
      </c>
      <c r="D21" s="49"/>
      <c r="E21" s="49"/>
      <c r="F21" s="49">
        <v>780000</v>
      </c>
      <c r="G21" s="49">
        <v>611636</v>
      </c>
      <c r="H21" s="49">
        <v>478800</v>
      </c>
      <c r="I21" s="49">
        <v>334796</v>
      </c>
      <c r="J21" s="49">
        <v>666000</v>
      </c>
      <c r="K21" s="49">
        <v>692000</v>
      </c>
      <c r="L21" s="49">
        <f>2550000+585560</f>
        <v>3135560</v>
      </c>
      <c r="M21" s="49">
        <f>334648+79990+30000+24000+618000</f>
        <v>1086638</v>
      </c>
      <c r="N21" s="121">
        <v>2269032</v>
      </c>
      <c r="O21" s="49">
        <v>604382</v>
      </c>
    </row>
    <row r="22" spans="1:15" ht="33">
      <c r="A22" s="218" t="str">
        <f>Identificación!B26</f>
        <v>3.1 Sostenibilidad Económica</v>
      </c>
      <c r="B22" s="41" t="str">
        <f>Identificación!E26</f>
        <v>Ingresos generados por programación propia del mes</v>
      </c>
      <c r="C22" s="42" t="str">
        <f>Identificación!D26</f>
        <v>a</v>
      </c>
      <c r="D22" s="116">
        <v>128639018</v>
      </c>
      <c r="E22" s="117">
        <v>93888447</v>
      </c>
      <c r="F22" s="117">
        <v>76546333</v>
      </c>
      <c r="G22" s="117">
        <v>220458586</v>
      </c>
      <c r="H22" s="117">
        <v>119264891</v>
      </c>
      <c r="I22" s="117">
        <v>124990501</v>
      </c>
      <c r="J22" s="117">
        <v>167550147</v>
      </c>
      <c r="K22" s="117">
        <v>114581803</v>
      </c>
      <c r="L22" s="117">
        <v>89368580</v>
      </c>
      <c r="M22" s="117">
        <v>178658918</v>
      </c>
      <c r="N22" s="50">
        <f>+[1]Seguimiento!N22</f>
        <v>123719573</v>
      </c>
      <c r="O22" s="50">
        <f>+[1]Seguimiento!O22</f>
        <v>62913519</v>
      </c>
    </row>
    <row r="23" spans="1:15" ht="33">
      <c r="A23" s="129"/>
      <c r="B23" s="41" t="str">
        <f>Identificación!E27</f>
        <v>Ingresos generados por coproducciones del mes</v>
      </c>
      <c r="C23" s="42" t="str">
        <f>Identificación!D27</f>
        <v>b</v>
      </c>
      <c r="D23" s="118">
        <v>63268182</v>
      </c>
      <c r="E23" s="119">
        <v>40049590</v>
      </c>
      <c r="F23" s="119">
        <v>91096853</v>
      </c>
      <c r="G23" s="119">
        <v>127227616</v>
      </c>
      <c r="H23" s="119">
        <v>96522405</v>
      </c>
      <c r="I23" s="119">
        <v>90934981</v>
      </c>
      <c r="J23" s="119">
        <v>102011946</v>
      </c>
      <c r="K23" s="119">
        <v>72076052</v>
      </c>
      <c r="L23" s="119">
        <v>61449559</v>
      </c>
      <c r="M23" s="119">
        <v>114982467</v>
      </c>
      <c r="N23" s="50">
        <f>+[1]Seguimiento!N23</f>
        <v>44768305</v>
      </c>
      <c r="O23" s="50">
        <f>+[1]Seguimiento!O23</f>
        <v>58489412</v>
      </c>
    </row>
    <row r="24" spans="1:15" ht="33">
      <c r="A24" s="129"/>
      <c r="B24" s="41" t="str">
        <f>Identificación!E28</f>
        <v>Ingresos por otros conceptos del mes (arrendamientos, alquileres, comodatos, etc)</v>
      </c>
      <c r="C24" s="42" t="str">
        <f>Identificación!D28</f>
        <v>c</v>
      </c>
      <c r="D24" s="118">
        <v>288473</v>
      </c>
      <c r="E24" s="119"/>
      <c r="F24" s="118">
        <v>3570000</v>
      </c>
      <c r="G24" s="119">
        <v>7363909</v>
      </c>
      <c r="H24" s="119">
        <v>3477579</v>
      </c>
      <c r="I24" s="119">
        <v>3667287</v>
      </c>
      <c r="J24" s="119">
        <v>44141705</v>
      </c>
      <c r="K24" s="119">
        <v>4069720</v>
      </c>
      <c r="L24" s="119">
        <v>7173849</v>
      </c>
      <c r="M24" s="119">
        <v>18376316</v>
      </c>
      <c r="N24" s="50">
        <f>+[1]Seguimiento!N24</f>
        <v>37195438</v>
      </c>
      <c r="O24" s="50">
        <f>+[1]Seguimiento!O24</f>
        <v>149130038</v>
      </c>
    </row>
    <row r="25" spans="1:15" ht="49.5">
      <c r="A25" s="130"/>
      <c r="B25" s="41" t="str">
        <f>Identificación!E29</f>
        <v>Número de aportes (no monetarios) por alianzas, patrocinios y otros conceptos del mes</v>
      </c>
      <c r="C25" s="42" t="str">
        <f>Identificación!D29</f>
        <v>d</v>
      </c>
      <c r="D25" s="59"/>
      <c r="E25" s="53"/>
      <c r="F25" s="122">
        <v>3</v>
      </c>
      <c r="G25" s="122">
        <v>3</v>
      </c>
      <c r="H25" s="122">
        <v>4</v>
      </c>
      <c r="I25" s="122">
        <v>1</v>
      </c>
      <c r="J25" s="122">
        <v>1</v>
      </c>
      <c r="K25" s="122">
        <v>4</v>
      </c>
      <c r="L25" s="122">
        <v>4</v>
      </c>
      <c r="M25" s="122">
        <v>1</v>
      </c>
      <c r="N25" s="122"/>
      <c r="O25" s="53"/>
    </row>
    <row r="28" spans="1:15" ht="15" customHeight="1">
      <c r="N28" s="123"/>
    </row>
    <row r="29" spans="1:15" ht="15" customHeight="1">
      <c r="N29" s="123"/>
    </row>
  </sheetData>
  <mergeCells count="24">
    <mergeCell ref="A13:A15"/>
    <mergeCell ref="A16:A21"/>
    <mergeCell ref="A22:A25"/>
    <mergeCell ref="A8:D8"/>
    <mergeCell ref="A9:D9"/>
    <mergeCell ref="B12:C12"/>
    <mergeCell ref="A11:O11"/>
    <mergeCell ref="A10:O10"/>
    <mergeCell ref="L3:O3"/>
    <mergeCell ref="L4:O4"/>
    <mergeCell ref="A1:C4"/>
    <mergeCell ref="E9:O9"/>
    <mergeCell ref="A6:D6"/>
    <mergeCell ref="A7:D7"/>
    <mergeCell ref="L2:O2"/>
    <mergeCell ref="L1:O1"/>
    <mergeCell ref="E7:O7"/>
    <mergeCell ref="L8:O8"/>
    <mergeCell ref="D3:K4"/>
    <mergeCell ref="D1:K2"/>
    <mergeCell ref="E6:O6"/>
    <mergeCell ref="A5:O5"/>
    <mergeCell ref="E8:H8"/>
    <mergeCell ref="I8:K8"/>
  </mergeCells>
  <pageMargins left="0.25" right="0.25" top="0.75" bottom="0.75" header="0" footer="0"/>
  <pageSetup paperSize="14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" customHeight="1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6.5" customHeight="1">
      <c r="A2" s="9" t="s">
        <v>5</v>
      </c>
      <c r="B2" s="10" t="s">
        <v>6</v>
      </c>
      <c r="C2" s="11" t="s">
        <v>7</v>
      </c>
      <c r="D2" s="12" t="s">
        <v>9</v>
      </c>
      <c r="E2" s="13" t="s">
        <v>10</v>
      </c>
      <c r="F2" s="1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6.5" customHeight="1">
      <c r="A3" s="15" t="s">
        <v>11</v>
      </c>
      <c r="B3" s="16" t="s">
        <v>12</v>
      </c>
      <c r="C3" s="11" t="s">
        <v>14</v>
      </c>
      <c r="D3" s="12" t="s">
        <v>16</v>
      </c>
      <c r="E3" s="13" t="s">
        <v>17</v>
      </c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6.5" customHeight="1">
      <c r="A4" s="9" t="s">
        <v>19</v>
      </c>
      <c r="B4" s="16" t="s">
        <v>20</v>
      </c>
      <c r="C4" s="18" t="s">
        <v>21</v>
      </c>
      <c r="D4" s="19" t="s">
        <v>22</v>
      </c>
      <c r="E4" s="13" t="s">
        <v>24</v>
      </c>
      <c r="F4" s="14"/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6.5" customHeight="1">
      <c r="A5" s="20" t="s">
        <v>25</v>
      </c>
      <c r="B5" s="21"/>
      <c r="C5" s="18" t="s">
        <v>26</v>
      </c>
      <c r="D5" s="12" t="s">
        <v>27</v>
      </c>
      <c r="E5" s="14"/>
      <c r="F5" s="14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6.5" customHeight="1">
      <c r="A6" s="22" t="s">
        <v>28</v>
      </c>
      <c r="B6" s="8"/>
      <c r="C6" s="23"/>
      <c r="D6" s="12" t="s">
        <v>31</v>
      </c>
      <c r="E6" s="24"/>
      <c r="F6" s="14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6.5" customHeight="1">
      <c r="A7" s="26" t="s">
        <v>33</v>
      </c>
      <c r="B7" s="8"/>
      <c r="C7" s="27"/>
      <c r="D7" s="28"/>
      <c r="E7" s="17"/>
      <c r="F7" s="14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6.5" customHeight="1">
      <c r="A8" s="26" t="s">
        <v>37</v>
      </c>
      <c r="B8" s="29" t="s">
        <v>38</v>
      </c>
      <c r="C8" s="30" t="s">
        <v>39</v>
      </c>
      <c r="D8" s="31" t="s">
        <v>42</v>
      </c>
      <c r="E8" s="32" t="s">
        <v>44</v>
      </c>
      <c r="F8" s="32" t="s">
        <v>45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6.5" customHeight="1">
      <c r="A9" s="8"/>
      <c r="B9" s="8" t="s">
        <v>46</v>
      </c>
      <c r="C9" s="8" t="s">
        <v>47</v>
      </c>
      <c r="D9" s="33" t="s">
        <v>48</v>
      </c>
      <c r="E9" s="34" t="s">
        <v>50</v>
      </c>
      <c r="F9" s="8" t="s">
        <v>52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6.5" customHeight="1">
      <c r="A10" s="8"/>
      <c r="B10" s="8" t="s">
        <v>54</v>
      </c>
      <c r="C10" s="8" t="s">
        <v>55</v>
      </c>
      <c r="D10" s="36" t="s">
        <v>56</v>
      </c>
      <c r="E10" s="34" t="s">
        <v>60</v>
      </c>
      <c r="F10" s="8" t="s">
        <v>61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6.5" customHeight="1">
      <c r="A11" s="8"/>
      <c r="B11" s="8" t="s">
        <v>62</v>
      </c>
      <c r="C11" s="8" t="s">
        <v>63</v>
      </c>
      <c r="D11" s="33" t="s">
        <v>66</v>
      </c>
      <c r="E11" s="34" t="s">
        <v>67</v>
      </c>
      <c r="F11" s="8" t="s">
        <v>68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6.5" customHeight="1">
      <c r="A12" s="8"/>
      <c r="B12" s="8" t="s">
        <v>69</v>
      </c>
      <c r="C12" s="8" t="s">
        <v>70</v>
      </c>
      <c r="D12" s="33" t="s">
        <v>71</v>
      </c>
      <c r="E12" s="34" t="s">
        <v>72</v>
      </c>
      <c r="F12" s="8" t="s">
        <v>73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6.5" customHeight="1">
      <c r="A13" s="8"/>
      <c r="B13" s="8" t="s">
        <v>75</v>
      </c>
      <c r="C13" s="8" t="s">
        <v>76</v>
      </c>
      <c r="D13" s="33" t="s">
        <v>77</v>
      </c>
      <c r="E13" s="34" t="s">
        <v>78</v>
      </c>
      <c r="F13" s="8" t="s">
        <v>79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6.5" customHeight="1">
      <c r="A14" s="8"/>
      <c r="B14" s="8" t="s">
        <v>80</v>
      </c>
      <c r="C14" s="8" t="s">
        <v>81</v>
      </c>
      <c r="D14" s="33" t="s">
        <v>82</v>
      </c>
      <c r="E14" s="34" t="s">
        <v>83</v>
      </c>
      <c r="F14" s="8" t="s">
        <v>59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6.5" customHeight="1">
      <c r="A15" s="8"/>
      <c r="B15" s="8" t="s">
        <v>84</v>
      </c>
      <c r="C15" s="8" t="s">
        <v>85</v>
      </c>
      <c r="D15" s="33" t="s">
        <v>86</v>
      </c>
      <c r="E15" s="34" t="s">
        <v>87</v>
      </c>
      <c r="F15" s="8" t="s">
        <v>88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6.5" customHeight="1">
      <c r="A16" s="8"/>
      <c r="B16" s="8"/>
      <c r="C16" s="8" t="s">
        <v>89</v>
      </c>
      <c r="D16" s="39"/>
      <c r="E16" s="34" t="s">
        <v>43</v>
      </c>
      <c r="F16" s="8" t="s">
        <v>102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6.5" customHeight="1">
      <c r="A17" s="8"/>
      <c r="B17" s="8"/>
      <c r="C17" s="8" t="s">
        <v>104</v>
      </c>
      <c r="D17" s="8"/>
      <c r="E17" s="34" t="s">
        <v>105</v>
      </c>
      <c r="F17" s="8" t="s">
        <v>106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6.5" customHeight="1">
      <c r="A18" s="46" t="s">
        <v>107</v>
      </c>
      <c r="B18" s="8"/>
      <c r="C18" s="8" t="s">
        <v>112</v>
      </c>
      <c r="D18" s="8"/>
      <c r="E18" s="34" t="s">
        <v>113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6.5" customHeight="1">
      <c r="A19" s="48" t="s">
        <v>114</v>
      </c>
      <c r="B19" s="8"/>
      <c r="C19" s="8" t="s">
        <v>115</v>
      </c>
      <c r="D19" s="8"/>
      <c r="E19" s="34" t="s">
        <v>116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6.5" customHeight="1">
      <c r="A20" s="48" t="s">
        <v>117</v>
      </c>
      <c r="B20" s="8"/>
      <c r="C20" s="8" t="s">
        <v>118</v>
      </c>
      <c r="D20" s="8"/>
      <c r="E20" s="34" t="s">
        <v>119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6.5" customHeight="1">
      <c r="A21" s="8"/>
      <c r="B21" s="8"/>
      <c r="C21" s="8" t="s">
        <v>120</v>
      </c>
      <c r="D21" s="8"/>
      <c r="E21" s="34" t="s">
        <v>121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6.5" customHeight="1">
      <c r="A22" s="8"/>
      <c r="B22" s="8"/>
      <c r="C22" s="8" t="s">
        <v>122</v>
      </c>
      <c r="D22" s="48"/>
      <c r="E22" s="34" t="s">
        <v>123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6.5" customHeight="1">
      <c r="A23" s="8"/>
      <c r="B23" s="8"/>
      <c r="C23" s="8" t="s">
        <v>125</v>
      </c>
      <c r="D23" s="48"/>
      <c r="E23" s="34" t="s">
        <v>126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6.5" customHeight="1">
      <c r="A24" s="8"/>
      <c r="B24" s="8"/>
      <c r="C24" s="8" t="s">
        <v>127</v>
      </c>
      <c r="D24" s="48"/>
      <c r="E24" s="34" t="s">
        <v>128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6.5" customHeight="1">
      <c r="A25" s="8"/>
      <c r="B25" s="8"/>
      <c r="C25" s="8"/>
      <c r="D25" s="48"/>
      <c r="E25" s="34" t="s">
        <v>129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6.5" customHeight="1">
      <c r="A26" s="8"/>
      <c r="B26" s="8" t="s">
        <v>130</v>
      </c>
      <c r="C26" s="8">
        <v>2018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6.5" customHeight="1">
      <c r="A27" s="8"/>
      <c r="B27" s="8"/>
      <c r="C27" s="8">
        <v>2019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6.5" customHeight="1">
      <c r="A28" s="8"/>
      <c r="B28" s="8"/>
      <c r="C28" s="8">
        <v>2020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6.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6.5" customHeight="1">
      <c r="A30" s="8"/>
      <c r="B30" s="8" t="s">
        <v>131</v>
      </c>
      <c r="C30" s="8" t="s">
        <v>132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6.5" customHeight="1">
      <c r="A31" s="8"/>
      <c r="B31" s="8"/>
      <c r="C31" s="8" t="s">
        <v>133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6.5" customHeight="1">
      <c r="A32" s="8"/>
      <c r="B32" s="8"/>
      <c r="C32" s="8" t="s">
        <v>135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6.5" customHeight="1">
      <c r="A33" s="8"/>
      <c r="B33" s="8"/>
      <c r="C33" s="8" t="s">
        <v>136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6.5" customHeight="1">
      <c r="A34" s="8"/>
      <c r="B34" s="8"/>
      <c r="C34" s="8" t="s">
        <v>138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6.5" customHeight="1">
      <c r="A35" s="8"/>
      <c r="B35" s="8"/>
      <c r="C35" s="8" t="s">
        <v>139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6.5" customHeight="1">
      <c r="A36" s="8"/>
      <c r="B36" s="8"/>
      <c r="C36" s="8" t="s">
        <v>140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6.5" customHeight="1">
      <c r="A37" s="8"/>
      <c r="B37" s="8"/>
      <c r="C37" s="8" t="s">
        <v>141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6.5" customHeight="1">
      <c r="A38" s="8"/>
      <c r="B38" s="8"/>
      <c r="C38" s="8" t="s">
        <v>142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6.5" customHeight="1">
      <c r="A39" s="8"/>
      <c r="B39" s="8"/>
      <c r="C39" s="8" t="s">
        <v>144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6.5" customHeight="1">
      <c r="A40" s="8"/>
      <c r="B40" s="8"/>
      <c r="C40" s="8" t="s">
        <v>146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6.5" customHeight="1">
      <c r="A41" s="8"/>
      <c r="B41" s="8"/>
      <c r="C41" s="8" t="s">
        <v>147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6.5" customHeight="1">
      <c r="A42" s="8"/>
      <c r="B42" s="8"/>
      <c r="C42" s="8" t="s">
        <v>149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6.5" customHeight="1">
      <c r="A43" s="8"/>
      <c r="B43" s="8"/>
      <c r="C43" s="8" t="s">
        <v>150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6.5" customHeight="1">
      <c r="A44" s="8"/>
      <c r="B44" s="8"/>
      <c r="C44" s="8" t="s">
        <v>151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6.5" customHeight="1">
      <c r="A45" s="8"/>
      <c r="B45" s="8"/>
      <c r="C45" s="8" t="s">
        <v>152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6.5" customHeight="1">
      <c r="A46" s="8"/>
      <c r="B46" s="8"/>
      <c r="C46" s="8" t="s">
        <v>153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6.5" customHeight="1">
      <c r="A47" s="8"/>
      <c r="B47" s="8"/>
      <c r="C47" s="8" t="s">
        <v>155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6.5" customHeight="1">
      <c r="A48" s="8"/>
      <c r="B48" s="8"/>
      <c r="C48" s="8" t="s">
        <v>156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6.5" customHeight="1">
      <c r="A49" s="8"/>
      <c r="B49" s="8"/>
      <c r="C49" s="8" t="s">
        <v>158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6.5" customHeight="1">
      <c r="A50" s="8"/>
      <c r="B50" s="8"/>
      <c r="C50" s="8" t="s">
        <v>159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6.5" customHeight="1">
      <c r="A51" s="8"/>
      <c r="B51" s="8"/>
      <c r="C51" s="8" t="s">
        <v>160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6.5" customHeight="1">
      <c r="A52" s="8"/>
      <c r="B52" s="8"/>
      <c r="C52" s="8" t="s">
        <v>161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6.5" customHeight="1">
      <c r="A53" s="8"/>
      <c r="B53" s="8"/>
      <c r="C53" s="8" t="s">
        <v>162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6.5" customHeight="1">
      <c r="A54" s="8"/>
      <c r="B54" s="8"/>
      <c r="C54" s="8" t="s">
        <v>163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6.5" customHeight="1">
      <c r="A55" s="8"/>
      <c r="B55" s="8"/>
      <c r="C55" s="8" t="s">
        <v>164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6.5" customHeight="1">
      <c r="A56" s="8"/>
      <c r="B56" s="8"/>
      <c r="C56" s="8" t="s">
        <v>165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6.5" customHeight="1">
      <c r="A57" s="8"/>
      <c r="B57" s="8"/>
      <c r="C57" s="8" t="s">
        <v>166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6.5" customHeight="1">
      <c r="A58" s="8"/>
      <c r="B58" s="8"/>
      <c r="C58" s="8" t="s">
        <v>167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6.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6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6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6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6.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6.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6.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6.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6.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6.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6.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6.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6.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6.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6.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6.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6.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6.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6.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6.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6.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6.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6.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6.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6.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6.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6.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6.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6.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6.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6.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6.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6.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6.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6.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6.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6.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6.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6.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6.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6.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6.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6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6.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6.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6.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6.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6.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6.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6.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6.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6.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6.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6.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6.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6.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6.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6.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6.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6.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6.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6.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6.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6.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6.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6.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6.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6.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6.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6.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6.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6.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6.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6.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6.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6.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6.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6.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6.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6.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6.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6.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6.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6.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6.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6.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6.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6.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6.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6.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6.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6.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6.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6.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6.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6.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6.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6.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6.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6.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6.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6.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6.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6.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6.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6.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6.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6.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6.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6.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6.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6.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6.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6.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6.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6.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6.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6.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6.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6.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6.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6.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6.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6.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6.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6.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6.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6.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6.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6.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6.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6.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6.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6.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6.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6.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6.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6.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6.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6.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6.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6.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6.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6.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6.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6.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6.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6.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6.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6.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6.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6.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6.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6.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6.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6.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6.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6.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6.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6.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6.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6.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6.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6.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6.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6.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6.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6.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6.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6.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6.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6.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6.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6.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6.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6.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6.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6.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6.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6.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6.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6.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6.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6.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6.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6.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6.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6.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6.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6.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6.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6.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6.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6.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6.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6.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6.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6.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6.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6.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6.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6.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6.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6.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6.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6.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6.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6.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6.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6.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6.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6.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6.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6.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6.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6.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6.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6.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6.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6.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6.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6.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6.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6.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6.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6.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6.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6.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6.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6.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6.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6.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6.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6.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6.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6.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6.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6.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6.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6.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6.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6.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6.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6.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6.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6.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6.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6.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6.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6.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6.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6.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6.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6.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6.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6.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6.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6.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6.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6.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6.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6.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6.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6.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6.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6.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6.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6.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6.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6.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6.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6.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6.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6.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6.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6.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6.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6.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6.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6.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6.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6.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6.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6.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6.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6.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6.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6.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6.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6.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6.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6.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6.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6.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6.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6.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6.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6.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6.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6.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6.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6.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6.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6.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6.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6.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6.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6.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6.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6.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6.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6.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6.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6.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6.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6.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6.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6.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6.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6.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6.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6.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6.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6.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6.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6.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6.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6.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6.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6.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6.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6.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6.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6.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6.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6.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6.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6.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6.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6.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6.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6.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6.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6.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6.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6.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6.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6.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6.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6.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6.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6.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6.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6.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6.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6.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6.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6.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6.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6.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6.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6.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6.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6.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6.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6.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6.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6.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6.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6.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6.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6.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6.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6.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6.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6.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6.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6.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6.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6.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6.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6.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6.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6.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6.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6.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6.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6.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6.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6.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6.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6.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6.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6.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6.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6.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6.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6.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6.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6.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6.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6.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6.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6.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6.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6.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6.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6.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6.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6.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6.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6.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6.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6.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6.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6.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6.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6.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6.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6.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6.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6.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6.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6.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6.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6.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6.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6.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6.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6.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6.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6.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6.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6.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6.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6.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6.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6.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6.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6.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6.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6.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6.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6.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6.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6.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6.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6.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6.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6.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6.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6.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6.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6.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6.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6.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6.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6.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6.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6.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6.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6.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6.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6.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6.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6.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6.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6.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6.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6.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6.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6.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6.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6.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6.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6.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6.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6.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6.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6.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6.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6.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6.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6.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6.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6.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6.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6.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6.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6.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6.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6.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6.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6.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6.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6.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6.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6.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6.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6.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6.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6.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6.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6.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6.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6.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6.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6.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6.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6.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6.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6.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6.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6.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6.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6.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6.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6.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6.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6.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6.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6.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6.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6.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6.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6.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6.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6.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6.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6.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6.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6.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6.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6.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6.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6.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6.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6.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6.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6.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6.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6.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6.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6.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6.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6.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6.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6.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6.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6.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6.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6.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6.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6.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6.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6.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6.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6.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6.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6.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6.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6.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6.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6.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6.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6.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6.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6.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6.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6.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6.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6.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6.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6.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6.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6.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6.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6.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6.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6.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6.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6.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6.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6.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6.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6.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6.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6.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6.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6.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6.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6.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6.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6.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6.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6.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6.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6.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6.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6.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6.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6.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6.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6.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6.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6.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6.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6.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6.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6.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6.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6.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6.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6.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6.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6.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6.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6.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6.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6.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6.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6.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6.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6.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6.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6.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6.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6.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6.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6.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6.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6.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6.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6.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6.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6.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6.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6.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6.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6.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6.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6.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6.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6.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6.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6.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6.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6.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6.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6.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6.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6.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6.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6.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6.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6.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6.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6.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6.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6.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6.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6.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6.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6.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6.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6.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6.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6.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6.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6.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6.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6.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6.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6.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6.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6.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6.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6.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6.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6.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6.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6.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6.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6.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6.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6.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6.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6.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6.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6.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6.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6.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6.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6.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6.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6.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6.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6.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6.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6.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6.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6.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6.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6.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6.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6.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6.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6.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6.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6.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6.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6.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6.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6.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6.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6.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6.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6.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6.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6.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6.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6.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6.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6.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6.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6.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6.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6.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6.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6.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6.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6.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6.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6.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6.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6.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6.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6.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6.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6.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6.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6.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6.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6.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6.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6.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6.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6.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6.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6.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6.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6.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6.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6.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6.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6.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6.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6.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6.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6.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6.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6.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6.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6.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6.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6.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6.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6.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6.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6.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6.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6.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6.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6.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6.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6.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6.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6.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6.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6.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6.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6.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6.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6.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6.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6.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6.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6.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6.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6.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6.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6.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6.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6.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6.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6.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6.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6.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6.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6.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6.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6.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6.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6.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6.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6.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6.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6.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6.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6.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6.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6.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6.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6.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6.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6.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6.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6.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6.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6.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6.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6.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6.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6.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6.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6.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6.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6.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6.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6.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6.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6.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6.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6.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6.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6.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6.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6.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6.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6.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6.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6.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6.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6.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6.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6.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6.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6.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6.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6.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6.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6.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6.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6.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6.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6.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6.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6.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6.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6.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6.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6.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6.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6.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6.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6.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6.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6.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6.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6.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6.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6.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6.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6.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6.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6.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6.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6.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6.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6.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6.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6.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6.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6.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6.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6.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6.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6.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6.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6.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6.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6.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6.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6.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6.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6.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6.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6.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6.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6.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6.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6.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6.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6.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6.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6.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6.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6.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6.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6.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6.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6.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6.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6.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6.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6.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6.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6.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6.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6.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6.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6.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6.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6.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6.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6.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6.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6.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6.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6.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6.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6.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6.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6.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6.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6.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6.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6.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6.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6.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6.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6.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6B26B"/>
    <outlinePr summaryBelow="0" summaryRight="0"/>
  </sheetPr>
  <dimension ref="A1:N37"/>
  <sheetViews>
    <sheetView showGridLines="0" workbookViewId="0">
      <selection sqref="A1:B4"/>
    </sheetView>
  </sheetViews>
  <sheetFormatPr baseColWidth="10" defaultColWidth="14.42578125" defaultRowHeight="15"/>
  <cols>
    <col min="1" max="1" width="37.5703125" customWidth="1"/>
    <col min="2" max="2" width="13" customWidth="1"/>
    <col min="3" max="14" width="11.140625" customWidth="1"/>
  </cols>
  <sheetData>
    <row r="1" spans="1:14" ht="16.5">
      <c r="A1" s="205"/>
      <c r="B1" s="127"/>
      <c r="C1" s="200" t="s">
        <v>226</v>
      </c>
      <c r="D1" s="126"/>
      <c r="E1" s="126"/>
      <c r="F1" s="126"/>
      <c r="G1" s="126"/>
      <c r="H1" s="126"/>
      <c r="I1" s="126"/>
      <c r="J1" s="127"/>
      <c r="K1" s="199" t="s">
        <v>8</v>
      </c>
      <c r="L1" s="138"/>
      <c r="M1" s="138"/>
      <c r="N1" s="139"/>
    </row>
    <row r="2" spans="1:14" ht="16.5">
      <c r="A2" s="149"/>
      <c r="B2" s="206"/>
      <c r="C2" s="150"/>
      <c r="D2" s="201"/>
      <c r="E2" s="201"/>
      <c r="F2" s="201"/>
      <c r="G2" s="201"/>
      <c r="H2" s="201"/>
      <c r="I2" s="201"/>
      <c r="J2" s="202"/>
      <c r="K2" s="199" t="s">
        <v>13</v>
      </c>
      <c r="L2" s="138"/>
      <c r="M2" s="138"/>
      <c r="N2" s="139"/>
    </row>
    <row r="3" spans="1:14" ht="16.5">
      <c r="A3" s="149"/>
      <c r="B3" s="206"/>
      <c r="C3" s="203" t="s">
        <v>15</v>
      </c>
      <c r="D3" s="126"/>
      <c r="E3" s="126"/>
      <c r="F3" s="126"/>
      <c r="G3" s="126"/>
      <c r="H3" s="126"/>
      <c r="I3" s="126"/>
      <c r="J3" s="127"/>
      <c r="K3" s="199" t="s">
        <v>18</v>
      </c>
      <c r="L3" s="138"/>
      <c r="M3" s="138"/>
      <c r="N3" s="139"/>
    </row>
    <row r="4" spans="1:14" ht="16.5">
      <c r="A4" s="150"/>
      <c r="B4" s="202"/>
      <c r="C4" s="150"/>
      <c r="D4" s="201"/>
      <c r="E4" s="201"/>
      <c r="F4" s="201"/>
      <c r="G4" s="201"/>
      <c r="H4" s="201"/>
      <c r="I4" s="201"/>
      <c r="J4" s="202"/>
      <c r="K4" s="199" t="s">
        <v>23</v>
      </c>
      <c r="L4" s="138"/>
      <c r="M4" s="138"/>
      <c r="N4" s="139"/>
    </row>
    <row r="5" spans="1:14" ht="16.5">
      <c r="A5" s="204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9"/>
    </row>
    <row r="6" spans="1:14" ht="16.5">
      <c r="A6" s="212" t="s">
        <v>29</v>
      </c>
      <c r="B6" s="138"/>
      <c r="C6" s="139"/>
      <c r="D6" s="211" t="str">
        <f>Identificación!C7</f>
        <v>Desempeño de la gestión integral de los espacios culturales para la integración la cultura científica y la tecnología con las prácticas artísticas.</v>
      </c>
      <c r="E6" s="138"/>
      <c r="F6" s="138"/>
      <c r="G6" s="138"/>
      <c r="H6" s="138"/>
      <c r="I6" s="138"/>
      <c r="J6" s="138"/>
      <c r="K6" s="138"/>
      <c r="L6" s="138"/>
      <c r="M6" s="138"/>
      <c r="N6" s="139"/>
    </row>
    <row r="7" spans="1:14" ht="16.5">
      <c r="A7" s="212" t="s">
        <v>173</v>
      </c>
      <c r="B7" s="138"/>
      <c r="C7" s="139"/>
      <c r="D7" s="211" t="s">
        <v>237</v>
      </c>
      <c r="E7" s="138"/>
      <c r="F7" s="138"/>
      <c r="G7" s="138"/>
      <c r="H7" s="138"/>
      <c r="I7" s="138"/>
      <c r="J7" s="138"/>
      <c r="K7" s="138"/>
      <c r="L7" s="138"/>
      <c r="M7" s="138"/>
      <c r="N7" s="139"/>
    </row>
    <row r="8" spans="1:14" ht="16.5">
      <c r="A8" s="137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</row>
    <row r="9" spans="1:14" ht="16.5">
      <c r="A9" s="225" t="s">
        <v>174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9"/>
    </row>
    <row r="10" spans="1:14" ht="16.5">
      <c r="A10" s="64" t="s">
        <v>175</v>
      </c>
      <c r="B10" s="64" t="s">
        <v>177</v>
      </c>
      <c r="C10" s="65" t="s">
        <v>178</v>
      </c>
      <c r="D10" s="67" t="s">
        <v>91</v>
      </c>
      <c r="E10" s="67" t="s">
        <v>92</v>
      </c>
      <c r="F10" s="67" t="s">
        <v>93</v>
      </c>
      <c r="G10" s="67" t="s">
        <v>94</v>
      </c>
      <c r="H10" s="67" t="s">
        <v>95</v>
      </c>
      <c r="I10" s="67" t="s">
        <v>96</v>
      </c>
      <c r="J10" s="67" t="s">
        <v>97</v>
      </c>
      <c r="K10" s="65" t="s">
        <v>181</v>
      </c>
      <c r="L10" s="67" t="s">
        <v>99</v>
      </c>
      <c r="M10" s="67" t="s">
        <v>100</v>
      </c>
      <c r="N10" s="67" t="s">
        <v>101</v>
      </c>
    </row>
    <row r="11" spans="1:14" ht="29.25" customHeight="1">
      <c r="A11" s="68" t="str">
        <f>Identificación!I16</f>
        <v>Avance meta de actividades artísticas (2018)</v>
      </c>
      <c r="B11" s="69">
        <v>1</v>
      </c>
      <c r="C11" s="70">
        <f>SUM(Seguimiento!$D$13:D13)/9000</f>
        <v>3.5888888888888887E-2</v>
      </c>
      <c r="D11" s="70">
        <f>SUM(Seguimiento!$D$13:E13)/9000</f>
        <v>8.2000000000000003E-2</v>
      </c>
      <c r="E11" s="70">
        <f>SUM(Seguimiento!$D$13:F13)/9000</f>
        <v>0.15322222222222223</v>
      </c>
      <c r="F11" s="70">
        <f>SUM(Seguimiento!$D$13:G13)/9000</f>
        <v>0.22266666666666668</v>
      </c>
      <c r="G11" s="70">
        <f>SUM(Seguimiento!$D$13:H13)/9000</f>
        <v>0.31255555555555553</v>
      </c>
      <c r="H11" s="70">
        <f>SUM(Seguimiento!$D$13:I13)/9000</f>
        <v>0.41366666666666668</v>
      </c>
      <c r="I11" s="70">
        <f>SUM(Seguimiento!$D$13:J13)/9000</f>
        <v>0.48288888888888887</v>
      </c>
      <c r="J11" s="70">
        <f>SUM(Seguimiento!$D$13:K13)/9000</f>
        <v>0.61177777777777775</v>
      </c>
      <c r="K11" s="70">
        <f>SUM(Seguimiento!$D$13:L13)/9000</f>
        <v>0.67833333333333334</v>
      </c>
      <c r="L11" s="70">
        <f>SUM(Seguimiento!$D$13:M13)/9000</f>
        <v>0.76777777777777778</v>
      </c>
      <c r="M11" s="70">
        <f>SUM(Seguimiento!$D$13:N13)/9000</f>
        <v>0.85388888888888892</v>
      </c>
      <c r="N11" s="70">
        <f>SUM(Seguimiento!$D$13:O13)/9000</f>
        <v>0.9107777777777778</v>
      </c>
    </row>
    <row r="12" spans="1:14" ht="29.25" customHeight="1">
      <c r="A12" s="25" t="str">
        <f>Identificación!I17</f>
        <v>Avance meta de asistencias (2018)</v>
      </c>
      <c r="B12" s="69">
        <v>1</v>
      </c>
      <c r="C12" s="74">
        <f>SUM(Seguimiento!$D$14:D14)/450000</f>
        <v>7.1482222222222225E-2</v>
      </c>
      <c r="D12" s="75">
        <f>SUM(Seguimiento!$D$14:E14)/450000</f>
        <v>0.11472444444444445</v>
      </c>
      <c r="E12" s="75">
        <f>SUM(Seguimiento!$D$14:F14)/450000</f>
        <v>0.22388444444444444</v>
      </c>
      <c r="F12" s="75">
        <f>SUM(Seguimiento!$D$14:G14)/450000</f>
        <v>0.30822888888888889</v>
      </c>
      <c r="G12" s="75">
        <f>SUM(Seguimiento!$D$14:H14)/450000</f>
        <v>0.37913111111111109</v>
      </c>
      <c r="H12" s="75">
        <f>SUM(Seguimiento!$D$14:I14)/450000</f>
        <v>0.48658000000000001</v>
      </c>
      <c r="I12" s="75">
        <f>SUM(Seguimiento!$D$14:J14)/450000</f>
        <v>0.58375555555555558</v>
      </c>
      <c r="J12" s="75">
        <f>SUM(Seguimiento!$D$14:K14)/450000</f>
        <v>0.69543555555555558</v>
      </c>
      <c r="K12" s="75">
        <f>SUM(Seguimiento!$D$14:L14)/450000</f>
        <v>0.79166666666666663</v>
      </c>
      <c r="L12" s="75">
        <f>SUM(Seguimiento!$D$14:M14)/450000</f>
        <v>0.9130044444444444</v>
      </c>
      <c r="M12" s="75">
        <f>SUM(Seguimiento!$D$14:N14)/450000</f>
        <v>0.98772888888888888</v>
      </c>
      <c r="N12" s="75">
        <f>SUM(Seguimiento!$D$14:O14)/450000</f>
        <v>1.0325711111111111</v>
      </c>
    </row>
    <row r="13" spans="1:14" ht="29.25" customHeight="1">
      <c r="A13" s="68" t="str">
        <f>Identificación!I18</f>
        <v>Nivel de ocupación mensual de los escenarios</v>
      </c>
      <c r="B13" s="69"/>
      <c r="C13" s="74">
        <f>IFERROR(Seguimiento!D14/Seguimiento!D15,0)</f>
        <v>0.44654681751926145</v>
      </c>
      <c r="D13" s="75">
        <f>IFERROR(Seguimiento!E14/Seguimiento!E15,0)</f>
        <v>0.3027224642190417</v>
      </c>
      <c r="E13" s="75">
        <f>IFERROR(Seguimiento!F14/Seguimiento!F15,0)</f>
        <v>0.45336409783110293</v>
      </c>
      <c r="F13" s="75">
        <f>IFERROR(Seguimiento!G14/Seguimiento!G15,0)</f>
        <v>0.4403183331593174</v>
      </c>
      <c r="G13" s="75">
        <f>IFERROR(Seguimiento!H14/Seguimiento!H15,0)</f>
        <v>0.37513080079479855</v>
      </c>
      <c r="H13" s="75">
        <f>IFERROR(Seguimiento!I14/Seguimiento!I15,0)</f>
        <v>0.48027335213953676</v>
      </c>
      <c r="I13" s="75">
        <f>IFERROR(Seguimiento!J14/Seguimiento!J15,0)</f>
        <v>0.46875770471769912</v>
      </c>
      <c r="J13" s="75">
        <f>IFERROR(Seguimiento!K14/Seguimiento!K15,0)</f>
        <v>0.5299588737741221</v>
      </c>
      <c r="K13" s="75">
        <f>IFERROR(Seguimiento!L14/Seguimiento!L15,0)</f>
        <v>0.46233344721557912</v>
      </c>
      <c r="L13" s="75">
        <f>IFERROR(Seguimiento!M14/Seguimiento!M15,0)</f>
        <v>0.5817573542729898</v>
      </c>
      <c r="M13" s="75">
        <f>IFERROR(Seguimiento!N14/Seguimiento!N15,0)</f>
        <v>0.41764683964080335</v>
      </c>
      <c r="N13" s="75">
        <f>IFERROR(Seguimiento!O14/Seguimiento!O15,0)</f>
        <v>0.33981677949547001</v>
      </c>
    </row>
    <row r="14" spans="1:14" ht="29.25" customHeight="1">
      <c r="A14" s="68" t="str">
        <f>Identificación!I20</f>
        <v>Avance porcentual de las acciones de mantenimiento y dotación realizadas</v>
      </c>
      <c r="B14" s="35" t="s">
        <v>193</v>
      </c>
      <c r="C14" s="74">
        <f>IFERROR(SUM([2]Seguimiento!$D$17:D19)/[2]Seguimiento!$D$16,0)</f>
        <v>2.2727272727272728E-2</v>
      </c>
      <c r="D14" s="75">
        <f>IFERROR(SUM([2]Seguimiento!$D$17:E19)/[2]Seguimiento!$D$16,0)</f>
        <v>0.19318181818181818</v>
      </c>
      <c r="E14" s="75">
        <f>IFERROR(SUM([2]Seguimiento!$D$17:F19)/[2]Seguimiento!$D$16,0)</f>
        <v>0.28409090909090912</v>
      </c>
      <c r="F14" s="75">
        <f>IFERROR(SUM([2]Seguimiento!$D$17:G19)/[2]Seguimiento!$D$16,0)</f>
        <v>0.37121212121212122</v>
      </c>
      <c r="G14" s="75">
        <f>IFERROR(SUM([2]Seguimiento!$D$17:H19)/[2]Seguimiento!$D$16,0)</f>
        <v>0.45454545454545453</v>
      </c>
      <c r="H14" s="75">
        <f>IFERROR(SUM([2]Seguimiento!$D$17:I19)/[2]Seguimiento!$D$16,0)</f>
        <v>0.53030303030303028</v>
      </c>
      <c r="I14" s="75">
        <f>IFERROR(SUM([2]Seguimiento!$D$17:J19)/[2]Seguimiento!$D$16,0)</f>
        <v>0.63636363636363635</v>
      </c>
      <c r="J14" s="75">
        <f>IFERROR(SUM([2]Seguimiento!$D$17:K19)/[2]Seguimiento!$D$16,0)</f>
        <v>0.72348484848484851</v>
      </c>
      <c r="K14" s="75">
        <f>IFERROR(SUM([2]Seguimiento!$D$17:L19)/[2]Seguimiento!$D$16,0)</f>
        <v>0.81060606060606055</v>
      </c>
      <c r="L14" s="75">
        <f>SUM(Seguimiento!$D$17:M19)/Seguimiento!M16</f>
        <v>0.9242424242424242</v>
      </c>
      <c r="M14" s="75">
        <f>SUM(Seguimiento!$D$17:N19)/Seguimiento!N16</f>
        <v>0.99621212121212122</v>
      </c>
      <c r="N14" s="75">
        <f>SUM(Seguimiento!$D$17:O19)/Seguimiento!O16</f>
        <v>1.0340909090909092</v>
      </c>
    </row>
    <row r="15" spans="1:14" ht="29.25" customHeight="1">
      <c r="A15" s="68" t="str">
        <f>Identificación!I24</f>
        <v>Avance porcentual en la gestión de recursos</v>
      </c>
      <c r="B15" s="35" t="s">
        <v>193</v>
      </c>
      <c r="C15" s="74">
        <f>IFERROR(SUM([2]Seguimiento!$D$21:D21)/[2]Seguimiento!$D$20,0)</f>
        <v>0</v>
      </c>
      <c r="D15" s="75">
        <f>IFERROR(SUM([2]Seguimiento!$D$21:E21)/[2]Seguimiento!$D$20,0)</f>
        <v>0</v>
      </c>
      <c r="E15" s="75">
        <f>IFERROR(SUM([2]Seguimiento!$D$21:F21)/[2]Seguimiento!$D$20,0)</f>
        <v>7.0909090909090908E-2</v>
      </c>
      <c r="F15" s="75">
        <f>IFERROR(SUM([2]Seguimiento!$D$21:G21)/[2]Seguimiento!$D$20,0)</f>
        <v>0.12651236363636365</v>
      </c>
      <c r="G15" s="75">
        <f>IFERROR(SUM([2]Seguimiento!$D$21:H21)/[2]Seguimiento!$D$20,0)</f>
        <v>0.17003963636363637</v>
      </c>
      <c r="H15" s="75">
        <f>IFERROR(SUM([2]Seguimiento!$D$21:I21)/[2]Seguimiento!$D$20,0)</f>
        <v>0.20047563636363636</v>
      </c>
      <c r="I15" s="75">
        <f>IFERROR(SUM([2]Seguimiento!$D$21:J21)/[2]Seguimiento!$D$20,0)</f>
        <v>0.26102109090909092</v>
      </c>
      <c r="J15" s="75">
        <f>IFERROR(SUM([2]Seguimiento!$D$21:K21)/[2]Seguimiento!$D$20,0)</f>
        <v>0.32393018181818184</v>
      </c>
      <c r="K15" s="75">
        <f>IFERROR(SUM([2]Seguimiento!$D$21:L21)/[2]Seguimiento!$D$20,0)</f>
        <v>0.60898109090909092</v>
      </c>
      <c r="L15" s="75">
        <f>SUM(Seguimiento!$D$21:M21)/Seguimiento!L20</f>
        <v>0.70776636363636358</v>
      </c>
      <c r="M15" s="75">
        <f>SUM(Seguimiento!$D$21:N21)/Seguimiento!M20</f>
        <v>0.91404200000000002</v>
      </c>
      <c r="N15" s="75">
        <f>SUM(Seguimiento!$D$21:O21)/Seguimiento!N20</f>
        <v>0.96898581818181817</v>
      </c>
    </row>
    <row r="16" spans="1:14" ht="29.25" customHeight="1">
      <c r="A16" s="68" t="str">
        <f>Identificación!I26</f>
        <v>Avance de cumplimiento de la meta de recaudo</v>
      </c>
      <c r="B16" s="69"/>
      <c r="C16" s="74">
        <f>IFERROR(SUM([2]Seguimiento!$D$22:D25)/3000000000,0)</f>
        <v>6.4065224333333337E-2</v>
      </c>
      <c r="D16" s="74">
        <f>IFERROR(SUM([2]Seguimiento!$D$22:E25)/3000000000,0)</f>
        <v>0.10871123666666667</v>
      </c>
      <c r="E16" s="74">
        <f>IFERROR(SUM([2]Seguimiento!$D$22:F25)/3000000000,0)</f>
        <v>0.16578229866666666</v>
      </c>
      <c r="F16" s="74">
        <f>IFERROR(SUM([2]Seguimiento!$D$22:G25)/3000000000,0)</f>
        <v>0.28413233566666668</v>
      </c>
      <c r="G16" s="74">
        <f>IFERROR(SUM([2]Seguimiento!$D$22:H25)/3000000000,0)</f>
        <v>0.35722062733333332</v>
      </c>
      <c r="H16" s="74">
        <f>IFERROR(SUM([2]Seguimiento!$D$22:I25)/3000000000,0)</f>
        <v>0.43041821699999999</v>
      </c>
      <c r="I16" s="74">
        <f>IFERROR(SUM([2]Seguimiento!$D$22:J25)/3000000000,0)</f>
        <v>0.53498614966666669</v>
      </c>
      <c r="J16" s="74">
        <f>IFERROR(SUM([2]Seguimiento!$D$22:K25)/3000000000,0)</f>
        <v>0.59856200800000003</v>
      </c>
      <c r="K16" s="74">
        <f>IFERROR(SUM([2]Seguimiento!$D$22:L25)/3000000000,0)</f>
        <v>0.65122600399999997</v>
      </c>
      <c r="L16" s="74">
        <f>IFERROR(SUM([2]Seguimiento!$D$22:M25)/3000000000,0)</f>
        <v>0.75523190433333331</v>
      </c>
      <c r="M16" s="75">
        <f>SUM(Seguimiento!$D$22:N24)/3000000000</f>
        <v>0.82379300966666669</v>
      </c>
      <c r="N16" s="75">
        <f>SUM(Seguimiento!$D$22:O24)/3000000000</f>
        <v>0.91397066599999999</v>
      </c>
    </row>
    <row r="17" spans="1:14" ht="29.25" customHeight="1">
      <c r="A17" s="84" t="str">
        <f>Identificación!E29</f>
        <v>Número de aportes (no monetarios) por alianzas, patrocinios y otros conceptos del mes</v>
      </c>
      <c r="B17" s="83" t="s">
        <v>193</v>
      </c>
      <c r="C17" s="85">
        <f>Seguimiento!D25</f>
        <v>0</v>
      </c>
      <c r="D17" s="86">
        <f>Seguimiento!E25</f>
        <v>0</v>
      </c>
      <c r="E17" s="86">
        <f>Seguimiento!F25</f>
        <v>3</v>
      </c>
      <c r="F17" s="86">
        <f>Seguimiento!G25</f>
        <v>3</v>
      </c>
      <c r="G17" s="86">
        <f>Seguimiento!H25</f>
        <v>4</v>
      </c>
      <c r="H17" s="86">
        <f>Seguimiento!I25</f>
        <v>1</v>
      </c>
      <c r="I17" s="86">
        <f>Seguimiento!J25</f>
        <v>1</v>
      </c>
      <c r="J17" s="86">
        <f>Seguimiento!K25</f>
        <v>4</v>
      </c>
      <c r="K17" s="86">
        <f>Seguimiento!L25</f>
        <v>4</v>
      </c>
      <c r="L17" s="86">
        <f>Seguimiento!M25</f>
        <v>1</v>
      </c>
      <c r="M17" s="86">
        <f>Seguimiento!N25</f>
        <v>0</v>
      </c>
      <c r="N17" s="86">
        <f>Seguimiento!O25</f>
        <v>0</v>
      </c>
    </row>
    <row r="18" spans="1:14" ht="16.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4" ht="16.5">
      <c r="A19" s="223" t="s">
        <v>195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1:14" ht="16.5">
      <c r="A20" s="231" t="s">
        <v>196</v>
      </c>
      <c r="B20" s="138"/>
      <c r="C20" s="138"/>
      <c r="D20" s="138"/>
      <c r="E20" s="138"/>
      <c r="F20" s="138"/>
      <c r="G20" s="139"/>
      <c r="H20" s="230" t="s">
        <v>197</v>
      </c>
      <c r="I20" s="126"/>
      <c r="J20" s="126"/>
      <c r="K20" s="126"/>
      <c r="L20" s="228" t="s">
        <v>198</v>
      </c>
      <c r="M20" s="138"/>
      <c r="N20" s="139"/>
    </row>
    <row r="21" spans="1:14" ht="33">
      <c r="A21" s="88" t="s">
        <v>199</v>
      </c>
      <c r="B21" s="229" t="s">
        <v>175</v>
      </c>
      <c r="C21" s="138"/>
      <c r="D21" s="139"/>
      <c r="E21" s="89" t="s">
        <v>200</v>
      </c>
      <c r="F21" s="90" t="s">
        <v>201</v>
      </c>
      <c r="G21" s="91" t="s">
        <v>202</v>
      </c>
      <c r="H21" s="92" t="s">
        <v>203</v>
      </c>
      <c r="I21" s="92" t="s">
        <v>204</v>
      </c>
      <c r="J21" s="93" t="s">
        <v>205</v>
      </c>
      <c r="K21" s="93" t="s">
        <v>206</v>
      </c>
      <c r="L21" s="94" t="s">
        <v>207</v>
      </c>
      <c r="M21" s="226" t="s">
        <v>208</v>
      </c>
      <c r="N21" s="139"/>
    </row>
    <row r="22" spans="1:14" ht="16.5">
      <c r="A22" s="218" t="str">
        <f>Identificación!B15</f>
        <v>COMPONENTE</v>
      </c>
      <c r="B22" s="222" t="str">
        <f>A11</f>
        <v>Avance meta de actividades artísticas (2018)</v>
      </c>
      <c r="C22" s="138"/>
      <c r="D22" s="138"/>
      <c r="E22" s="232" t="s">
        <v>240</v>
      </c>
      <c r="F22" s="232" t="s">
        <v>241</v>
      </c>
      <c r="G22" s="232" t="s">
        <v>242</v>
      </c>
      <c r="H22" s="95">
        <f>E11</f>
        <v>0.15322222222222223</v>
      </c>
      <c r="I22" s="95">
        <f>H11</f>
        <v>0.41366666666666668</v>
      </c>
      <c r="J22" s="95">
        <f>K11</f>
        <v>0.67833333333333334</v>
      </c>
      <c r="K22" s="233">
        <f>N11</f>
        <v>0.9107777777777778</v>
      </c>
      <c r="L22" s="96"/>
      <c r="M22" s="224"/>
      <c r="N22" s="139"/>
    </row>
    <row r="23" spans="1:14" ht="16.5">
      <c r="A23" s="129"/>
      <c r="B23" s="222" t="str">
        <f>A12</f>
        <v>Avance meta de asistencias (2018)</v>
      </c>
      <c r="C23" s="138"/>
      <c r="D23" s="138"/>
      <c r="E23" s="232" t="s">
        <v>240</v>
      </c>
      <c r="F23" s="232" t="s">
        <v>241</v>
      </c>
      <c r="G23" s="232" t="s">
        <v>242</v>
      </c>
      <c r="H23" s="97">
        <f>E12</f>
        <v>0.22388444444444444</v>
      </c>
      <c r="I23" s="97">
        <f>H12</f>
        <v>0.48658000000000001</v>
      </c>
      <c r="J23" s="97">
        <f>K12</f>
        <v>0.79166666666666663</v>
      </c>
      <c r="K23" s="233">
        <f>N12</f>
        <v>1.0325711111111111</v>
      </c>
      <c r="L23" s="96"/>
      <c r="M23" s="224"/>
      <c r="N23" s="139"/>
    </row>
    <row r="24" spans="1:14" ht="16.5">
      <c r="A24" s="130"/>
      <c r="B24" s="222" t="str">
        <f>A13</f>
        <v>Nivel de ocupación mensual de los escenarios</v>
      </c>
      <c r="C24" s="138"/>
      <c r="D24" s="138"/>
      <c r="E24" s="232" t="s">
        <v>222</v>
      </c>
      <c r="F24" s="232" t="s">
        <v>223</v>
      </c>
      <c r="G24" s="232" t="s">
        <v>224</v>
      </c>
      <c r="H24" s="97">
        <f>IFERROR(SUM(Seguimiento!D14:F14)/SUM(Seguimiento!D15:F15),0)</f>
        <v>0.4117793717940858</v>
      </c>
      <c r="I24" s="97">
        <f>IFERROR(SUM(Seguimiento!G14:I14)/SUM(Seguimiento!G15:I15),0)</f>
        <v>0.43472169103586245</v>
      </c>
      <c r="J24" s="97">
        <f>IFERROR(SUM(Seguimiento!J14:L14)/SUM(Seguimiento!J15:L15),0)</f>
        <v>0.48721879757684161</v>
      </c>
      <c r="K24" s="234">
        <f>IFERROR(SUM(Seguimiento!M14:O14)/SUM(Seguimiento!M15:O15),0)</f>
        <v>0.46376929395256511</v>
      </c>
      <c r="L24" s="96"/>
      <c r="M24" s="224"/>
      <c r="N24" s="139"/>
    </row>
    <row r="25" spans="1:14" ht="16.5">
      <c r="A25" s="227" t="str">
        <f>Identificación!B19&amp;" de infraestructura especializada para las Artes Escénicas."</f>
        <v xml:space="preserve"> de infraestructura especializada para las Artes Escénicas.</v>
      </c>
      <c r="B25" s="222" t="str">
        <f>A14</f>
        <v>Avance porcentual de las acciones de mantenimiento y dotación realizadas</v>
      </c>
      <c r="C25" s="138"/>
      <c r="D25" s="138"/>
      <c r="E25" s="232" t="s">
        <v>240</v>
      </c>
      <c r="F25" s="232" t="s">
        <v>241</v>
      </c>
      <c r="G25" s="232" t="s">
        <v>242</v>
      </c>
      <c r="H25" s="97">
        <f>E14</f>
        <v>0.28409090909090912</v>
      </c>
      <c r="I25" s="97">
        <f>H14</f>
        <v>0.53030303030303028</v>
      </c>
      <c r="J25" s="95">
        <f>+K14</f>
        <v>0.81060606060606055</v>
      </c>
      <c r="K25" s="233">
        <f>+N14</f>
        <v>1.0340909090909092</v>
      </c>
      <c r="L25" s="96"/>
      <c r="M25" s="224"/>
      <c r="N25" s="139"/>
    </row>
    <row r="26" spans="1:14" ht="16.5">
      <c r="A26" s="150"/>
      <c r="B26" s="222" t="str">
        <f>A15</f>
        <v>Avance porcentual en la gestión de recursos</v>
      </c>
      <c r="C26" s="138"/>
      <c r="D26" s="138"/>
      <c r="E26" s="232" t="s">
        <v>240</v>
      </c>
      <c r="F26" s="232" t="s">
        <v>241</v>
      </c>
      <c r="G26" s="232" t="s">
        <v>242</v>
      </c>
      <c r="H26" s="97">
        <f>E15</f>
        <v>7.0909090909090908E-2</v>
      </c>
      <c r="I26" s="97">
        <f>H15</f>
        <v>0.20047563636363636</v>
      </c>
      <c r="J26" s="95">
        <f>+K15</f>
        <v>0.60898109090909092</v>
      </c>
      <c r="K26" s="233">
        <f>+N15</f>
        <v>0.96898581818181817</v>
      </c>
      <c r="L26" s="96"/>
      <c r="M26" s="224"/>
      <c r="N26" s="139"/>
    </row>
    <row r="27" spans="1:14" ht="16.5">
      <c r="A27" s="124">
        <f>Identificación!B25</f>
        <v>0</v>
      </c>
      <c r="B27" s="222" t="str">
        <f>A16</f>
        <v>Avance de cumplimiento de la meta de recaudo</v>
      </c>
      <c r="C27" s="138"/>
      <c r="D27" s="138"/>
      <c r="E27" s="232" t="s">
        <v>243</v>
      </c>
      <c r="F27" s="232" t="s">
        <v>244</v>
      </c>
      <c r="G27" s="232" t="s">
        <v>245</v>
      </c>
      <c r="H27" s="97">
        <f>E16</f>
        <v>0.16578229866666666</v>
      </c>
      <c r="I27" s="97">
        <f>H16</f>
        <v>0.43041821699999999</v>
      </c>
      <c r="J27" s="95">
        <f>+K16</f>
        <v>0.65122600399999997</v>
      </c>
      <c r="K27" s="233">
        <f>+N16</f>
        <v>0.91397066599999999</v>
      </c>
      <c r="L27" s="96"/>
      <c r="M27" s="224"/>
      <c r="N27" s="139"/>
    </row>
    <row r="28" spans="1:14" ht="16.5">
      <c r="A28" s="34"/>
      <c r="E28" s="34"/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16.5">
      <c r="A29" s="223" t="s">
        <v>209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7"/>
    </row>
    <row r="30" spans="1:14" ht="16.5">
      <c r="A30" s="221" t="s">
        <v>210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9"/>
    </row>
    <row r="31" spans="1:14" ht="16.5">
      <c r="A31" s="84" t="str">
        <f>B22</f>
        <v>Avance meta de actividades artísticas (2018)</v>
      </c>
      <c r="B31" s="221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1:14" ht="16.5">
      <c r="A32" s="84" t="str">
        <f>B23</f>
        <v>Avance meta de asistencias (2018)</v>
      </c>
      <c r="B32" s="221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9"/>
    </row>
    <row r="33" spans="1:14" ht="33">
      <c r="A33" s="84" t="str">
        <f>B24</f>
        <v>Nivel de ocupación mensual de los escenarios</v>
      </c>
      <c r="B33" s="221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9"/>
    </row>
    <row r="34" spans="1:14" ht="33">
      <c r="A34" s="84" t="str">
        <f>B25</f>
        <v>Avance porcentual de las acciones de mantenimiento y dotación realizadas</v>
      </c>
      <c r="B34" s="221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9"/>
    </row>
    <row r="35" spans="1:14" ht="16.5">
      <c r="A35" s="84" t="str">
        <f>B26</f>
        <v>Avance porcentual en la gestión de recursos</v>
      </c>
      <c r="B35" s="221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9"/>
    </row>
    <row r="36" spans="1:14" ht="33">
      <c r="A36" s="84" t="str">
        <f>B27</f>
        <v>Avance de cumplimiento de la meta de recaudo</v>
      </c>
      <c r="B36" s="221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9"/>
    </row>
    <row r="37" spans="1:14" ht="16.5">
      <c r="A37" s="84" t="e">
        <f>#REF!</f>
        <v>#REF!</v>
      </c>
      <c r="B37" s="221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9"/>
    </row>
  </sheetData>
  <mergeCells count="43">
    <mergeCell ref="B36:N36"/>
    <mergeCell ref="B37:N37"/>
    <mergeCell ref="B35:N35"/>
    <mergeCell ref="B34:N34"/>
    <mergeCell ref="A5:N5"/>
    <mergeCell ref="A25:A26"/>
    <mergeCell ref="B27:D27"/>
    <mergeCell ref="A19:N19"/>
    <mergeCell ref="L20:N20"/>
    <mergeCell ref="B21:D21"/>
    <mergeCell ref="H20:K20"/>
    <mergeCell ref="A20:G20"/>
    <mergeCell ref="B33:N33"/>
    <mergeCell ref="K3:N3"/>
    <mergeCell ref="A1:B4"/>
    <mergeCell ref="M25:N25"/>
    <mergeCell ref="M27:N27"/>
    <mergeCell ref="M26:N26"/>
    <mergeCell ref="B24:D24"/>
    <mergeCell ref="A9:N9"/>
    <mergeCell ref="A8:N8"/>
    <mergeCell ref="M22:N22"/>
    <mergeCell ref="D6:N6"/>
    <mergeCell ref="D7:N7"/>
    <mergeCell ref="M23:N23"/>
    <mergeCell ref="A22:A24"/>
    <mergeCell ref="M21:N21"/>
    <mergeCell ref="K1:N1"/>
    <mergeCell ref="K2:N2"/>
    <mergeCell ref="C1:J2"/>
    <mergeCell ref="C3:J4"/>
    <mergeCell ref="K4:N4"/>
    <mergeCell ref="B32:N32"/>
    <mergeCell ref="B26:D26"/>
    <mergeCell ref="A6:C6"/>
    <mergeCell ref="A7:C7"/>
    <mergeCell ref="B22:D22"/>
    <mergeCell ref="B23:D23"/>
    <mergeCell ref="B31:N31"/>
    <mergeCell ref="A29:N29"/>
    <mergeCell ref="A30:N30"/>
    <mergeCell ref="B25:D25"/>
    <mergeCell ref="M24:N24"/>
  </mergeCells>
  <conditionalFormatting sqref="D7:N7 B31:N37 L22:N27">
    <cfRule type="containsBlanks" dxfId="0" priority="1">
      <formula>LEN(TRIM(D7))=0</formula>
    </cfRule>
  </conditionalFormatting>
  <pageMargins left="0.7" right="0.7" top="0.75" bottom="0.75" header="0" footer="0"/>
  <pageSetup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Listas!$A$19:$A$20</xm:f>
          </x14:formula1>
          <xm:sqref>L22:L27</xm:sqref>
        </x14:dataValidation>
        <x14:dataValidation type="list" allowBlank="1">
          <x14:formula1>
            <xm:f>Listas!$C$2:$C$5</xm:f>
          </x14:formula1>
          <xm:sqref>M22:M27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</vt:lpstr>
      <vt:lpstr>Seguimiento</vt:lpstr>
      <vt:lpstr>Listas</vt:lpstr>
      <vt:lpstr>Copia de Análisis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LEON</dc:creator>
  <cp:lastModifiedBy>NATLOP</cp:lastModifiedBy>
  <dcterms:created xsi:type="dcterms:W3CDTF">2018-08-07T22:23:03Z</dcterms:created>
  <dcterms:modified xsi:type="dcterms:W3CDTF">2019-03-01T19:58:28Z</dcterms:modified>
</cp:coreProperties>
</file>