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Vigencia 2018\Indicadores\REFORMULACION 2018\PUBLICADOS 31122018\"/>
    </mc:Choice>
  </mc:AlternateContent>
  <bookViews>
    <workbookView xWindow="0" yWindow="0" windowWidth="11970" windowHeight="9570" tabRatio="500"/>
  </bookViews>
  <sheets>
    <sheet name="Identificación" sheetId="1" r:id="rId1"/>
    <sheet name="TMJMSD" sheetId="2" r:id="rId2"/>
    <sheet name="TJEG" sheetId="3" r:id="rId3"/>
    <sheet name="MT" sheetId="4" r:id="rId4"/>
    <sheet name="TP" sheetId="5" r:id="rId5"/>
    <sheet name="EM" sheetId="6" r:id="rId6"/>
    <sheet name="CC" sheetId="7" r:id="rId7"/>
    <sheet name="Seguimiento" sheetId="8" r:id="rId8"/>
    <sheet name="Análisis" sheetId="9" r:id="rId9"/>
    <sheet name="Listas" sheetId="10" state="hidden" r:id="rId10"/>
  </sheets>
  <calcPr calcId="162913" iterateDelta="1E-4"/>
  <extLst>
    <ext xmlns:xcalcf="http://schemas.microsoft.com/office/spreadsheetml/2018/calcfeatures" uri="{B58B0392-4F1F-4190-BB64-5DF3571DCE5F}">
      <xcalcf:calcFeatures>
        <xcalcf:feature name="microsoft.com:RD"/>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A51" i="9" l="1"/>
  <c r="K34" i="9" l="1"/>
  <c r="K33" i="9"/>
  <c r="K32" i="9"/>
  <c r="K31" i="9"/>
  <c r="K30" i="9"/>
  <c r="K29" i="9"/>
  <c r="K28" i="9"/>
  <c r="K27" i="9"/>
  <c r="K26" i="9"/>
  <c r="O23" i="6"/>
  <c r="N23" i="6"/>
  <c r="M23" i="6"/>
  <c r="M27" i="5"/>
  <c r="N19" i="9" l="1"/>
  <c r="M19" i="9"/>
  <c r="L19" i="9"/>
  <c r="N18" i="9"/>
  <c r="M18" i="9"/>
  <c r="L18" i="9"/>
  <c r="N15" i="9"/>
  <c r="M15" i="9"/>
  <c r="L15" i="9"/>
  <c r="N14" i="9"/>
  <c r="M14" i="9"/>
  <c r="L14" i="9"/>
  <c r="N13" i="9"/>
  <c r="M13" i="9"/>
  <c r="L13" i="9"/>
  <c r="N12" i="9"/>
  <c r="M12" i="9"/>
  <c r="L12" i="9"/>
  <c r="N11" i="9"/>
  <c r="M11" i="9"/>
  <c r="L11" i="9"/>
  <c r="O24" i="8"/>
  <c r="N21" i="9" s="1"/>
  <c r="N24" i="8"/>
  <c r="M21" i="9" s="1"/>
  <c r="M24" i="8"/>
  <c r="L21" i="9" s="1"/>
  <c r="O23" i="8"/>
  <c r="N23" i="8"/>
  <c r="M23" i="8"/>
  <c r="O22" i="8"/>
  <c r="N20" i="9" s="1"/>
  <c r="N22" i="8"/>
  <c r="M20" i="9" s="1"/>
  <c r="M22" i="8"/>
  <c r="L20" i="9" s="1"/>
  <c r="O21" i="7"/>
  <c r="N21" i="7"/>
  <c r="M21" i="7"/>
  <c r="O20" i="7"/>
  <c r="N20" i="7"/>
  <c r="M20" i="7"/>
  <c r="O19" i="7"/>
  <c r="N19" i="7"/>
  <c r="M19" i="7"/>
  <c r="O25" i="6"/>
  <c r="N25" i="6"/>
  <c r="M25" i="6"/>
  <c r="O24" i="6"/>
  <c r="N24" i="6"/>
  <c r="M24" i="6"/>
  <c r="O28" i="5"/>
  <c r="N28" i="5"/>
  <c r="M28" i="5"/>
  <c r="O27" i="5"/>
  <c r="N27" i="5"/>
  <c r="O26" i="5"/>
  <c r="N26" i="5"/>
  <c r="M26" i="5"/>
  <c r="O25" i="5"/>
  <c r="N25" i="5"/>
  <c r="M25" i="5"/>
  <c r="O24" i="5"/>
  <c r="N24" i="5"/>
  <c r="M24" i="5"/>
  <c r="O26" i="4"/>
  <c r="N26" i="4"/>
  <c r="M26" i="4"/>
  <c r="O25" i="4"/>
  <c r="N25" i="4"/>
  <c r="M25" i="4"/>
  <c r="O24" i="4"/>
  <c r="N24" i="4"/>
  <c r="M24" i="4"/>
  <c r="O28" i="3"/>
  <c r="N28" i="3"/>
  <c r="M28" i="3"/>
  <c r="L28" i="3"/>
  <c r="K28" i="3"/>
  <c r="O27" i="3"/>
  <c r="N27" i="3"/>
  <c r="M27" i="3"/>
  <c r="O26" i="3"/>
  <c r="N26" i="3"/>
  <c r="M26" i="3"/>
  <c r="O25" i="3"/>
  <c r="N25" i="3"/>
  <c r="M25" i="3"/>
  <c r="O24" i="3"/>
  <c r="N24" i="3"/>
  <c r="M24" i="3"/>
  <c r="O23" i="2"/>
  <c r="N23" i="2"/>
  <c r="M23" i="2"/>
  <c r="O21" i="2"/>
  <c r="N21" i="2"/>
  <c r="M21" i="2"/>
  <c r="O20" i="2"/>
  <c r="N20" i="2"/>
  <c r="M20" i="2"/>
  <c r="A48" i="9"/>
  <c r="A40" i="9"/>
  <c r="A50" i="9" s="1"/>
  <c r="I34" i="9"/>
  <c r="A33" i="9"/>
  <c r="B32" i="9"/>
  <c r="A42" i="9" s="1"/>
  <c r="A31" i="9"/>
  <c r="J30" i="9"/>
  <c r="I30" i="9"/>
  <c r="H30" i="9"/>
  <c r="J29" i="9"/>
  <c r="I29" i="9"/>
  <c r="H29" i="9"/>
  <c r="J28" i="9"/>
  <c r="I28" i="9"/>
  <c r="H28" i="9"/>
  <c r="A26" i="9"/>
  <c r="A21" i="9"/>
  <c r="A20" i="9"/>
  <c r="K19" i="9"/>
  <c r="J34" i="9" s="1"/>
  <c r="J19" i="9"/>
  <c r="I19" i="9"/>
  <c r="H19" i="9"/>
  <c r="G19" i="9"/>
  <c r="F19" i="9"/>
  <c r="E19" i="9"/>
  <c r="H34" i="9" s="1"/>
  <c r="D19" i="9"/>
  <c r="C19" i="9"/>
  <c r="B19" i="9"/>
  <c r="A19" i="9"/>
  <c r="B34" i="9" s="1"/>
  <c r="K18" i="9"/>
  <c r="J33" i="9" s="1"/>
  <c r="J18" i="9"/>
  <c r="I18" i="9"/>
  <c r="H18" i="9"/>
  <c r="I33" i="9" s="1"/>
  <c r="G18" i="9"/>
  <c r="F18" i="9"/>
  <c r="E18" i="9"/>
  <c r="H33" i="9" s="1"/>
  <c r="D18" i="9"/>
  <c r="C18" i="9"/>
  <c r="B18" i="9"/>
  <c r="A18" i="9"/>
  <c r="B33" i="9" s="1"/>
  <c r="A43" i="9" s="1"/>
  <c r="A17" i="9"/>
  <c r="A16" i="9"/>
  <c r="B31" i="9" s="1"/>
  <c r="A41" i="9" s="1"/>
  <c r="K15" i="9"/>
  <c r="J15" i="9"/>
  <c r="I15" i="9"/>
  <c r="H15" i="9"/>
  <c r="G15" i="9"/>
  <c r="F15" i="9"/>
  <c r="E15" i="9"/>
  <c r="A15" i="9"/>
  <c r="B30" i="9" s="1"/>
  <c r="K14" i="9"/>
  <c r="J14" i="9"/>
  <c r="I14" i="9"/>
  <c r="H14" i="9"/>
  <c r="G14" i="9"/>
  <c r="F14" i="9"/>
  <c r="E14" i="9"/>
  <c r="A14" i="9"/>
  <c r="B29" i="9" s="1"/>
  <c r="K13" i="9"/>
  <c r="J13" i="9"/>
  <c r="H13" i="9"/>
  <c r="G13" i="9"/>
  <c r="F13" i="9"/>
  <c r="E13" i="9"/>
  <c r="A13" i="9"/>
  <c r="B28" i="9" s="1"/>
  <c r="A12" i="9"/>
  <c r="B27" i="9" s="1"/>
  <c r="A39" i="9" s="1"/>
  <c r="D11" i="9"/>
  <c r="A11" i="9"/>
  <c r="B26" i="9" s="1"/>
  <c r="A38" i="9" s="1"/>
  <c r="D6" i="9"/>
  <c r="L24" i="8"/>
  <c r="K21" i="9" s="1"/>
  <c r="K24" i="8"/>
  <c r="J21" i="9" s="1"/>
  <c r="J24" i="8"/>
  <c r="I21" i="9" s="1"/>
  <c r="I24" i="8"/>
  <c r="H21" i="9" s="1"/>
  <c r="H24" i="8"/>
  <c r="G21" i="9" s="1"/>
  <c r="G24" i="8"/>
  <c r="F21" i="9" s="1"/>
  <c r="F24" i="8"/>
  <c r="E21" i="9" s="1"/>
  <c r="E24" i="8"/>
  <c r="D21" i="9" s="1"/>
  <c r="D24" i="8"/>
  <c r="C21" i="9" s="1"/>
  <c r="B24" i="8"/>
  <c r="L23" i="8"/>
  <c r="K23" i="8"/>
  <c r="J23" i="8"/>
  <c r="I23" i="8"/>
  <c r="H23" i="8"/>
  <c r="G23" i="8"/>
  <c r="F23" i="8"/>
  <c r="E23" i="8"/>
  <c r="D23" i="8"/>
  <c r="L22" i="8"/>
  <c r="K20" i="9" s="1"/>
  <c r="K22" i="8"/>
  <c r="J20" i="9" s="1"/>
  <c r="J22" i="8"/>
  <c r="I20" i="9" s="1"/>
  <c r="I22" i="8"/>
  <c r="H20" i="9" s="1"/>
  <c r="H22" i="8"/>
  <c r="G20" i="9" s="1"/>
  <c r="G22" i="8"/>
  <c r="F20" i="9" s="1"/>
  <c r="F22" i="8"/>
  <c r="E20" i="9" s="1"/>
  <c r="E22" i="8"/>
  <c r="D20" i="9" s="1"/>
  <c r="D22" i="8"/>
  <c r="C20" i="9" s="1"/>
  <c r="A22" i="8"/>
  <c r="C21" i="8"/>
  <c r="B21" i="8"/>
  <c r="C20" i="8"/>
  <c r="B20" i="8"/>
  <c r="C19" i="8"/>
  <c r="B19" i="8"/>
  <c r="C18" i="8"/>
  <c r="B18" i="8"/>
  <c r="C17" i="8"/>
  <c r="B17" i="8"/>
  <c r="C16" i="8"/>
  <c r="B16" i="8"/>
  <c r="A16" i="8"/>
  <c r="O15" i="8"/>
  <c r="N15" i="8"/>
  <c r="M15" i="8"/>
  <c r="L15" i="8"/>
  <c r="K15" i="8"/>
  <c r="J15" i="8"/>
  <c r="I15" i="8"/>
  <c r="H15" i="8"/>
  <c r="G15" i="8"/>
  <c r="F15" i="8"/>
  <c r="E15" i="8"/>
  <c r="D15" i="8"/>
  <c r="C15" i="8"/>
  <c r="B15" i="8"/>
  <c r="O14" i="8"/>
  <c r="N14" i="8"/>
  <c r="M14" i="8"/>
  <c r="L14" i="8"/>
  <c r="K14" i="8"/>
  <c r="J14" i="8"/>
  <c r="I14" i="8"/>
  <c r="H14" i="8"/>
  <c r="G14" i="8"/>
  <c r="F14" i="8"/>
  <c r="E14" i="8"/>
  <c r="D14" i="8"/>
  <c r="I12" i="9" s="1"/>
  <c r="C14" i="8"/>
  <c r="B14" i="8"/>
  <c r="O13" i="8"/>
  <c r="N13" i="8"/>
  <c r="M13" i="8"/>
  <c r="L13" i="8"/>
  <c r="K13" i="8"/>
  <c r="J13" i="8"/>
  <c r="I13" i="8"/>
  <c r="H13" i="8"/>
  <c r="G13" i="8"/>
  <c r="F13" i="8"/>
  <c r="H11" i="9" s="1"/>
  <c r="I26" i="9" s="1"/>
  <c r="E13" i="8"/>
  <c r="D13" i="8"/>
  <c r="K11" i="9" s="1"/>
  <c r="J26" i="9" s="1"/>
  <c r="C13" i="8"/>
  <c r="B13" i="8"/>
  <c r="A13" i="8"/>
  <c r="E6" i="8"/>
  <c r="L21" i="7"/>
  <c r="K21" i="7"/>
  <c r="J21" i="7"/>
  <c r="I21" i="7"/>
  <c r="H21" i="7"/>
  <c r="G21" i="7"/>
  <c r="F21" i="7"/>
  <c r="E21" i="7"/>
  <c r="D21" i="7"/>
  <c r="L20" i="7"/>
  <c r="K20" i="7"/>
  <c r="J20" i="7"/>
  <c r="I20" i="7"/>
  <c r="H20" i="7"/>
  <c r="G20" i="7"/>
  <c r="F20" i="7"/>
  <c r="E20" i="7"/>
  <c r="D20" i="7"/>
  <c r="A20" i="7"/>
  <c r="L19" i="7"/>
  <c r="K19" i="7"/>
  <c r="J19" i="7"/>
  <c r="I19" i="7"/>
  <c r="H19" i="7"/>
  <c r="G19" i="7"/>
  <c r="F19" i="7"/>
  <c r="E19" i="7"/>
  <c r="D19" i="7"/>
  <c r="A19" i="7"/>
  <c r="B15" i="7"/>
  <c r="A15" i="7"/>
  <c r="C14" i="7"/>
  <c r="B14" i="7"/>
  <c r="C13" i="7"/>
  <c r="B13" i="7"/>
  <c r="A13" i="7"/>
  <c r="E6" i="7"/>
  <c r="L25" i="6"/>
  <c r="K25" i="6"/>
  <c r="J25" i="6"/>
  <c r="I25" i="6"/>
  <c r="H25" i="6"/>
  <c r="G25" i="6"/>
  <c r="F25" i="6"/>
  <c r="E25" i="6"/>
  <c r="D25" i="6"/>
  <c r="L24" i="6"/>
  <c r="K24" i="6"/>
  <c r="J24" i="6"/>
  <c r="I24" i="6"/>
  <c r="H24" i="6"/>
  <c r="G24" i="6"/>
  <c r="F24" i="6"/>
  <c r="E24" i="6"/>
  <c r="D24" i="6"/>
  <c r="A24" i="6"/>
  <c r="L23" i="6"/>
  <c r="K23" i="6"/>
  <c r="J23" i="6"/>
  <c r="I23" i="6"/>
  <c r="H23" i="6"/>
  <c r="G23" i="6"/>
  <c r="F23" i="6"/>
  <c r="E23" i="6"/>
  <c r="D23" i="6"/>
  <c r="A23" i="6"/>
  <c r="C19" i="6"/>
  <c r="B19" i="6"/>
  <c r="C18" i="6"/>
  <c r="B18" i="6"/>
  <c r="C17" i="6"/>
  <c r="B17" i="6"/>
  <c r="C16" i="6"/>
  <c r="B16" i="6"/>
  <c r="C15" i="6"/>
  <c r="B15" i="6"/>
  <c r="A15" i="6"/>
  <c r="C14" i="6"/>
  <c r="B14" i="6"/>
  <c r="C13" i="6"/>
  <c r="B13" i="6"/>
  <c r="A13" i="6"/>
  <c r="E6" i="6"/>
  <c r="L28" i="5"/>
  <c r="K28" i="5"/>
  <c r="J28" i="5"/>
  <c r="I28" i="5"/>
  <c r="H28" i="5"/>
  <c r="G28" i="5"/>
  <c r="F28" i="5"/>
  <c r="E28" i="5"/>
  <c r="D28" i="5"/>
  <c r="A28" i="5"/>
  <c r="L27" i="5"/>
  <c r="K27" i="5"/>
  <c r="J27" i="5"/>
  <c r="I27" i="5"/>
  <c r="H27" i="5"/>
  <c r="G27" i="5"/>
  <c r="F27" i="5"/>
  <c r="E27" i="5"/>
  <c r="D27" i="5"/>
  <c r="A27" i="5"/>
  <c r="L26" i="5"/>
  <c r="K26" i="5"/>
  <c r="J26" i="5"/>
  <c r="I26" i="5"/>
  <c r="H26" i="5"/>
  <c r="G26" i="5"/>
  <c r="F26" i="5"/>
  <c r="E26" i="5"/>
  <c r="D26" i="5"/>
  <c r="A26" i="5"/>
  <c r="L25" i="5"/>
  <c r="K25" i="5"/>
  <c r="J25" i="5"/>
  <c r="I25" i="5"/>
  <c r="H25" i="5"/>
  <c r="G25" i="5"/>
  <c r="F25" i="5"/>
  <c r="E25" i="5"/>
  <c r="D25" i="5"/>
  <c r="A25" i="5"/>
  <c r="L24" i="5"/>
  <c r="K24" i="5"/>
  <c r="J24" i="5"/>
  <c r="I24" i="5"/>
  <c r="H24" i="5"/>
  <c r="G24" i="5"/>
  <c r="F24" i="5"/>
  <c r="E24" i="5"/>
  <c r="D24" i="5"/>
  <c r="A24" i="5"/>
  <c r="C20" i="5"/>
  <c r="B20" i="5"/>
  <c r="C19" i="5"/>
  <c r="B19" i="5"/>
  <c r="C18" i="5"/>
  <c r="B18" i="5"/>
  <c r="C17" i="5"/>
  <c r="B17" i="5"/>
  <c r="C16" i="5"/>
  <c r="B16" i="5"/>
  <c r="A16" i="5"/>
  <c r="C15" i="5"/>
  <c r="B15" i="5"/>
  <c r="C14" i="5"/>
  <c r="B14" i="5"/>
  <c r="C13" i="5"/>
  <c r="B13" i="5"/>
  <c r="A13" i="5"/>
  <c r="E6" i="5"/>
  <c r="L26" i="4"/>
  <c r="K26" i="4"/>
  <c r="J26" i="4"/>
  <c r="I26" i="4"/>
  <c r="H26" i="4"/>
  <c r="G26" i="4"/>
  <c r="F26" i="4"/>
  <c r="E26" i="4"/>
  <c r="D26" i="4"/>
  <c r="A26" i="4"/>
  <c r="L25" i="4"/>
  <c r="K25" i="4"/>
  <c r="J25" i="4"/>
  <c r="I25" i="4"/>
  <c r="H25" i="4"/>
  <c r="G25" i="4"/>
  <c r="F25" i="4"/>
  <c r="E25" i="4"/>
  <c r="D25" i="4"/>
  <c r="A25" i="4"/>
  <c r="L24" i="4"/>
  <c r="K24" i="4"/>
  <c r="J24" i="4"/>
  <c r="I24" i="4"/>
  <c r="H24" i="4"/>
  <c r="G24" i="4"/>
  <c r="F24" i="4"/>
  <c r="E24" i="4"/>
  <c r="D24" i="4"/>
  <c r="A24" i="4"/>
  <c r="C20" i="4"/>
  <c r="B20" i="4"/>
  <c r="C19" i="4"/>
  <c r="B19" i="4"/>
  <c r="C18" i="4"/>
  <c r="B18" i="4"/>
  <c r="C17" i="4"/>
  <c r="B17" i="4"/>
  <c r="C16" i="4"/>
  <c r="B16" i="4"/>
  <c r="A16" i="4"/>
  <c r="C15" i="4"/>
  <c r="B15" i="4"/>
  <c r="C14" i="4"/>
  <c r="B14" i="4"/>
  <c r="C13" i="4"/>
  <c r="B13" i="4"/>
  <c r="A13" i="4"/>
  <c r="E6" i="4"/>
  <c r="J28" i="3"/>
  <c r="I28" i="3"/>
  <c r="H28" i="3"/>
  <c r="G28" i="3"/>
  <c r="F28" i="3"/>
  <c r="E28" i="3"/>
  <c r="D28" i="3"/>
  <c r="A28" i="3"/>
  <c r="L27" i="3"/>
  <c r="J27" i="3"/>
  <c r="I27" i="3"/>
  <c r="H27" i="3"/>
  <c r="F27" i="3"/>
  <c r="E27" i="3"/>
  <c r="D27" i="3"/>
  <c r="C27" i="3"/>
  <c r="A27" i="3"/>
  <c r="L26" i="3"/>
  <c r="K26" i="3"/>
  <c r="J26" i="3"/>
  <c r="I26" i="3"/>
  <c r="H26" i="3"/>
  <c r="G26" i="3"/>
  <c r="F26" i="3"/>
  <c r="E26" i="3"/>
  <c r="D26" i="3"/>
  <c r="A26" i="3"/>
  <c r="L25" i="3"/>
  <c r="K25" i="3"/>
  <c r="J25" i="3"/>
  <c r="I25" i="3"/>
  <c r="H25" i="3"/>
  <c r="G25" i="3"/>
  <c r="F25" i="3"/>
  <c r="E25" i="3"/>
  <c r="D25" i="3"/>
  <c r="A25" i="3"/>
  <c r="L24" i="3"/>
  <c r="K24" i="3"/>
  <c r="J24" i="3"/>
  <c r="I24" i="3"/>
  <c r="H24" i="3"/>
  <c r="G24" i="3"/>
  <c r="F24" i="3"/>
  <c r="E24" i="3"/>
  <c r="D24" i="3"/>
  <c r="A24" i="3"/>
  <c r="C20" i="3"/>
  <c r="B20" i="3"/>
  <c r="C19" i="3"/>
  <c r="B19" i="3"/>
  <c r="C18" i="3"/>
  <c r="B18" i="3"/>
  <c r="C17" i="3"/>
  <c r="B17" i="3"/>
  <c r="C16" i="3"/>
  <c r="B16" i="3"/>
  <c r="A16" i="3"/>
  <c r="C15" i="3"/>
  <c r="B15" i="3"/>
  <c r="C14" i="3"/>
  <c r="B14" i="3"/>
  <c r="C13" i="3"/>
  <c r="B13" i="3"/>
  <c r="A13" i="3"/>
  <c r="E6" i="3"/>
  <c r="L23" i="2"/>
  <c r="K23" i="2"/>
  <c r="J23" i="2"/>
  <c r="I23" i="2"/>
  <c r="H23" i="2"/>
  <c r="G23" i="2"/>
  <c r="F23" i="2"/>
  <c r="E23" i="2"/>
  <c r="D23" i="2"/>
  <c r="A23" i="2"/>
  <c r="O22" i="2"/>
  <c r="N22" i="2"/>
  <c r="M22" i="2"/>
  <c r="L22" i="2"/>
  <c r="K22" i="2"/>
  <c r="J22" i="2"/>
  <c r="I22" i="2"/>
  <c r="H22" i="2"/>
  <c r="G22" i="2"/>
  <c r="F22" i="2"/>
  <c r="E22" i="2"/>
  <c r="D22" i="2"/>
  <c r="A22" i="2"/>
  <c r="L21" i="2"/>
  <c r="K21" i="2"/>
  <c r="J21" i="2"/>
  <c r="I21" i="2"/>
  <c r="H21" i="2"/>
  <c r="G21" i="2"/>
  <c r="F21" i="2"/>
  <c r="E21" i="2"/>
  <c r="D21" i="2"/>
  <c r="A21" i="2"/>
  <c r="L20" i="2"/>
  <c r="K20" i="2"/>
  <c r="J20" i="2"/>
  <c r="I20" i="2"/>
  <c r="H20" i="2"/>
  <c r="G20" i="2"/>
  <c r="F20" i="2"/>
  <c r="E20" i="2"/>
  <c r="D20" i="2"/>
  <c r="A20" i="2"/>
  <c r="C16" i="2"/>
  <c r="B16" i="2"/>
  <c r="A16" i="2"/>
  <c r="C15" i="2"/>
  <c r="B15" i="2"/>
  <c r="C14" i="2"/>
  <c r="B14" i="2"/>
  <c r="C13" i="2"/>
  <c r="B13" i="2"/>
  <c r="A13" i="2"/>
  <c r="E6" i="2"/>
  <c r="J12" i="9" l="1"/>
  <c r="G27" i="3"/>
  <c r="K27" i="3"/>
  <c r="E11" i="9"/>
  <c r="H26" i="9" s="1"/>
  <c r="I11" i="9"/>
  <c r="C12" i="9"/>
  <c r="G12" i="9"/>
  <c r="K12" i="9"/>
  <c r="J27" i="9" s="1"/>
  <c r="A49" i="9"/>
  <c r="F11" i="9"/>
  <c r="J11" i="9"/>
  <c r="D12" i="9"/>
  <c r="H12" i="9"/>
  <c r="I27" i="9" s="1"/>
  <c r="F12" i="9"/>
  <c r="C11" i="9"/>
  <c r="G11" i="9"/>
  <c r="E12" i="9"/>
  <c r="H27" i="9" s="1"/>
</calcChain>
</file>

<file path=xl/comments1.xml><?xml version="1.0" encoding="utf-8"?>
<comments xmlns="http://schemas.openxmlformats.org/spreadsheetml/2006/main">
  <authors>
    <author/>
  </authors>
  <commentList>
    <comment ref="E6" authorId="0" shapeId="0">
      <text>
        <r>
          <rPr>
            <b/>
            <sz val="9"/>
            <color rgb="FF000000"/>
            <rFont val="Tahoma"/>
            <family val="2"/>
            <charset val="1"/>
          </rPr>
          <t xml:space="preserve">RUBLUE:
</t>
        </r>
        <r>
          <rPr>
            <sz val="9"/>
            <color rgb="FF000000"/>
            <rFont val="Tahoma"/>
            <family val="2"/>
            <charset val="1"/>
          </rPr>
          <t>El nombre del proceso es sin el artículo "los"</t>
        </r>
      </text>
    </comment>
  </commentList>
</comments>
</file>

<file path=xl/comments2.xml><?xml version="1.0" encoding="utf-8"?>
<comments xmlns="http://schemas.openxmlformats.org/spreadsheetml/2006/main">
  <authors>
    <author/>
  </authors>
  <commentList>
    <comment ref="A16" authorId="0" shapeId="0">
      <text>
        <r>
          <rPr>
            <b/>
            <sz val="9"/>
            <color rgb="FF000000"/>
            <rFont val="Tahoma"/>
            <family val="2"/>
            <charset val="1"/>
          </rPr>
          <t xml:space="preserve">RUBLUE:
</t>
        </r>
        <r>
          <rPr>
            <sz val="9"/>
            <color rgb="FF000000"/>
            <rFont val="Tahoma"/>
            <family val="2"/>
            <charset val="1"/>
          </rPr>
          <t>Se debe agregar:
… de infraestructura y equipos técnicos especializados..</t>
        </r>
      </text>
    </comment>
  </commentList>
</comments>
</file>

<file path=xl/sharedStrings.xml><?xml version="1.0" encoding="utf-8"?>
<sst xmlns="http://schemas.openxmlformats.org/spreadsheetml/2006/main" count="731" uniqueCount="302">
  <si>
    <t>GESTIÓN INTEGRAL DE ESPACIOS CULTURALES</t>
  </si>
  <si>
    <t>Código: 4MI-GIEC-IND-01</t>
  </si>
  <si>
    <t>Versión: 1</t>
  </si>
  <si>
    <t>HOJA DE VIDA DEL INDICADOR</t>
  </si>
  <si>
    <t>Fecha: 06/09/2018</t>
  </si>
  <si>
    <t>IDENTIFICACIÓN</t>
  </si>
  <si>
    <t>NOMBRE DEL INDICADOR</t>
  </si>
  <si>
    <t>Desempeño de la gestión integral de los espacios culturales para la circulación de artes escénicas.</t>
  </si>
  <si>
    <t>OBJETIVO DEL INDICADOR</t>
  </si>
  <si>
    <t>Medir el desempeño de la gestión integral para la sostenibilidad y operación de espacios culturales para la ciruclación de artes escénicas, a cargo de la SEC, y su articulación con otros territorios.</t>
  </si>
  <si>
    <t>PROCESO AL QUE APORTA</t>
  </si>
  <si>
    <t>MI - Gestión integral de espacios culturales.</t>
  </si>
  <si>
    <t>OBJETIVO ESTRATÉGICO AL QUE APORTA</t>
  </si>
  <si>
    <t>2.    Mejorar las condiciones para el desarrollo de las prácticas artísticas en los territorios urbanos y rurales de la ciudad, a través de la consolidación de una red de escenarios, convencionales y no convencionales, enfocando su campo de acción en las zonas menos atendidas.</t>
  </si>
  <si>
    <t>PROYECTO AL QUE APORTA</t>
  </si>
  <si>
    <t>999 - Gestión, aprovechamiento económico, sostenibilidad y mejoramiento de equipamientos culturales</t>
  </si>
  <si>
    <t>PERIODICIDAD DE REPORTE</t>
  </si>
  <si>
    <t>Trimestral</t>
  </si>
  <si>
    <t>DESCRIPCIÓN</t>
  </si>
  <si>
    <t>EJE</t>
  </si>
  <si>
    <t>COMPONENTE</t>
  </si>
  <si>
    <t>VARIABLES</t>
  </si>
  <si>
    <t>UNIDAD DE MEDIDA DE VARIABLES</t>
  </si>
  <si>
    <t>FÓRMULA</t>
  </si>
  <si>
    <t>UNIDAD DE MEDIDA RESULTADO</t>
  </si>
  <si>
    <t>1. OFERTA ARTÍSTICA PERMANENTE Y DIVERSA</t>
  </si>
  <si>
    <t>1.1 Oferta en espacio público, escenarios locales y escenarios a cargo de la Subdirección de Equipamientos Culturales</t>
  </si>
  <si>
    <t>Conocer el avance de las metas de programación artística y de asistencias del proyecto de inversión al que aportan los espacios a cargo de la SEC.</t>
  </si>
  <si>
    <t>a</t>
  </si>
  <si>
    <t>Número de actividades artísticas realizadas en el mes</t>
  </si>
  <si>
    <t>Número</t>
  </si>
  <si>
    <t>Avance meta de actividades artísticas (2018)</t>
  </si>
  <si>
    <r>
      <rPr>
        <u/>
        <sz val="11"/>
        <color rgb="FFFFFFFF"/>
        <rFont val="Calibri"/>
        <family val="2"/>
        <charset val="1"/>
      </rPr>
      <t xml:space="preserve"> </t>
    </r>
    <r>
      <rPr>
        <u/>
        <sz val="11"/>
        <rFont val="Calibri"/>
        <family val="2"/>
        <charset val="1"/>
      </rPr>
      <t xml:space="preserve">  (∑a)  </t>
    </r>
    <r>
      <rPr>
        <u/>
        <sz val="11"/>
        <color rgb="FFFFFFFF"/>
        <rFont val="Calibri"/>
        <family val="2"/>
        <charset val="1"/>
      </rPr>
      <t xml:space="preserve">.
</t>
    </r>
    <r>
      <rPr>
        <sz val="11"/>
        <color rgb="FF000000"/>
        <rFont val="Calibri"/>
        <family val="2"/>
        <charset val="1"/>
      </rPr>
      <t>meta</t>
    </r>
  </si>
  <si>
    <t>%</t>
  </si>
  <si>
    <t>b</t>
  </si>
  <si>
    <t>Número de asistencias a las actividades artísticas del mes</t>
  </si>
  <si>
    <t>Avance meta de asistencias (2018)</t>
  </si>
  <si>
    <r>
      <rPr>
        <u/>
        <sz val="11"/>
        <color rgb="FFFFFFFF"/>
        <rFont val="Calibri"/>
        <family val="2"/>
        <charset val="1"/>
      </rPr>
      <t xml:space="preserve"> </t>
    </r>
    <r>
      <rPr>
        <u/>
        <sz val="11"/>
        <rFont val="Calibri"/>
        <family val="2"/>
        <charset val="1"/>
      </rPr>
      <t xml:space="preserve">    (∑b)    </t>
    </r>
    <r>
      <rPr>
        <u/>
        <sz val="11"/>
        <color rgb="FFFFFFFF"/>
        <rFont val="Calibri"/>
        <family val="2"/>
        <charset val="1"/>
      </rPr>
      <t xml:space="preserve">.
</t>
    </r>
    <r>
      <rPr>
        <sz val="11"/>
        <color rgb="FF000000"/>
        <rFont val="Calibri"/>
        <family val="2"/>
        <charset val="1"/>
      </rPr>
      <t>meta</t>
    </r>
  </si>
  <si>
    <t>Conocer el nivel de ocupación de los escenarios: Teatro Jorfe Eliécer Gaitán, Teatro al aire libre Media Torta, Teatro El Parque.</t>
  </si>
  <si>
    <t>Nivel de ocupación mensual de los escenarios</t>
  </si>
  <si>
    <r>
      <rPr>
        <u/>
        <sz val="11"/>
        <color rgb="FFFFFFFF"/>
        <rFont val="Calibri"/>
        <family val="2"/>
        <charset val="1"/>
      </rPr>
      <t xml:space="preserve"> </t>
    </r>
    <r>
      <rPr>
        <u/>
        <sz val="11"/>
        <rFont val="Calibri"/>
        <family val="2"/>
        <charset val="1"/>
      </rPr>
      <t xml:space="preserve">  b  </t>
    </r>
    <r>
      <rPr>
        <u/>
        <sz val="11"/>
        <color rgb="FFFFFFFF"/>
        <rFont val="Calibri"/>
        <family val="2"/>
        <charset val="1"/>
      </rPr>
      <t xml:space="preserve">.
</t>
    </r>
    <r>
      <rPr>
        <sz val="11"/>
        <color rgb="FF000000"/>
        <rFont val="Calibri"/>
        <family val="2"/>
        <charset val="1"/>
      </rPr>
      <t>c</t>
    </r>
  </si>
  <si>
    <t>c</t>
  </si>
  <si>
    <t>Aforo total autorizado para las actividades artísticas del mes</t>
  </si>
  <si>
    <t>2. MANTENIMIENTO Y DOTACIÓN</t>
  </si>
  <si>
    <t>2.1 Plan Plurianual de Mantenimiento y Dotación</t>
  </si>
  <si>
    <t>Conocer la efectividad de la gestión de recursos que posibilita el cumplimiento de las acciones priorizadas en el Plan de Mantenimiento y Dotación Especializada de los escenarios a cargo de la SEC (excepto el Teatro Mayor Julio Mario Santo Domingo). Con la ejecución de los recursos se da cuenta del nivel de gestión adelantada.</t>
  </si>
  <si>
    <t>Cantidad total de acciones de mantenimiento y dotación priorizadas para el año</t>
  </si>
  <si>
    <t>Avance de las acciones de mantenimiento y dotación</t>
  </si>
  <si>
    <r>
      <rPr>
        <u/>
        <sz val="11"/>
        <rFont val="Calibri"/>
        <family val="2"/>
        <charset val="1"/>
      </rPr>
      <t xml:space="preserve">(b+c+d)
</t>
    </r>
    <r>
      <rPr>
        <sz val="11"/>
        <color rgb="FF000000"/>
        <rFont val="Calibri"/>
        <family val="2"/>
        <charset val="1"/>
      </rPr>
      <t>a</t>
    </r>
  </si>
  <si>
    <t>Cantidad de acciones de mantenimiento preventivo realizadas del mes</t>
  </si>
  <si>
    <t>Cantidad de acciones de mantenimiento correctivo realiazadas del mes</t>
  </si>
  <si>
    <t>d</t>
  </si>
  <si>
    <t>Cantidad de acciones de dotación realizadas del mes</t>
  </si>
  <si>
    <t>e</t>
  </si>
  <si>
    <t>Valor de los recursos necesarios para realizar las acciones priorizadas</t>
  </si>
  <si>
    <t>COP</t>
  </si>
  <si>
    <t>Ejecución de los recursos gestionados para las acciones de mantenimiento y dotación</t>
  </si>
  <si>
    <r>
      <rPr>
        <u/>
        <sz val="11"/>
        <color rgb="FFFFFFFF"/>
        <rFont val="Calibri"/>
        <family val="2"/>
        <charset val="1"/>
      </rPr>
      <t xml:space="preserve"> </t>
    </r>
    <r>
      <rPr>
        <u/>
        <sz val="11"/>
        <rFont val="Calibri"/>
        <family val="2"/>
        <charset val="1"/>
      </rPr>
      <t xml:space="preserve">  f   </t>
    </r>
    <r>
      <rPr>
        <u/>
        <sz val="11"/>
        <color rgb="FFFFFFFF"/>
        <rFont val="Calibri"/>
        <family val="2"/>
        <charset val="1"/>
      </rPr>
      <t xml:space="preserve">.
</t>
    </r>
    <r>
      <rPr>
        <sz val="11"/>
        <color rgb="FF000000"/>
        <rFont val="Calibri"/>
        <family val="2"/>
        <charset val="1"/>
      </rPr>
      <t>e</t>
    </r>
  </si>
  <si>
    <t>f</t>
  </si>
  <si>
    <t>Valor de recursos ejecutados en el mes</t>
  </si>
  <si>
    <t>3. SOSTENIBILIDAD</t>
  </si>
  <si>
    <t>3.1 Sostenibilidad Económica</t>
  </si>
  <si>
    <t>Conocer el nivel de cumplimiento de la meta de recaudo a partir de los ingresos generados por el uso de los escenarios a cargo de la SEC. Adicionalmente, se quiere conocer la participación procentual de los aportes monetarios de alianzas, patrocinios y otros conceptos, dentro del total de los recursos recaudados.</t>
  </si>
  <si>
    <t>Ingresos generados por programación propia del mes</t>
  </si>
  <si>
    <t>Avance de cumplimiento de la meta de recaudo</t>
  </si>
  <si>
    <r>
      <rPr>
        <u/>
        <sz val="11"/>
        <rFont val="Calibri"/>
        <family val="2"/>
        <charset val="1"/>
      </rPr>
      <t xml:space="preserve">(a+b+c+d)
</t>
    </r>
    <r>
      <rPr>
        <sz val="11"/>
        <color rgb="FF000000"/>
        <rFont val="Calibri"/>
        <family val="2"/>
        <charset val="1"/>
      </rPr>
      <t>meta</t>
    </r>
  </si>
  <si>
    <t>Ingresos generados por coproducciones del mes</t>
  </si>
  <si>
    <t>Ingresos por otros conceptos del mes (arrendamientos, alquileres, comodatos, etc)</t>
  </si>
  <si>
    <t>Valor de aportes monetarios por alianzas, patrocinios y otros conceptos del mes</t>
  </si>
  <si>
    <t>Porcentaje de participación de otros aportes monetarios</t>
  </si>
  <si>
    <r>
      <rPr>
        <u/>
        <sz val="11"/>
        <rFont val="Calibri"/>
        <family val="2"/>
        <charset val="1"/>
      </rPr>
      <t xml:space="preserve">           d           </t>
    </r>
    <r>
      <rPr>
        <u/>
        <sz val="11"/>
        <color rgb="FFFFFFFF"/>
        <rFont val="Calibri"/>
        <family val="2"/>
        <charset val="1"/>
      </rPr>
      <t xml:space="preserve">.
</t>
    </r>
    <r>
      <rPr>
        <sz val="11"/>
        <color rgb="FF000000"/>
        <rFont val="Calibri"/>
        <family val="2"/>
        <charset val="1"/>
      </rPr>
      <t>(a+b+c+d)</t>
    </r>
  </si>
  <si>
    <t>Se quiere conocer el valor de aquellas alianzas y patrocinios que son en especie, pero que contribuyen a la reducción de los gastos de los escenarios.</t>
  </si>
  <si>
    <t>Valor de otros aportes (no monetarios) por alianzas, patrocinios y otros conceptos del mes</t>
  </si>
  <si>
    <t>Valor de otros aportes no monetarios</t>
  </si>
  <si>
    <t>DEFINICIONES CONCEPTUALES</t>
  </si>
  <si>
    <r>
      <rPr>
        <b/>
        <sz val="11"/>
        <rFont val="Calibri"/>
        <family val="2"/>
        <charset val="1"/>
      </rPr>
      <t xml:space="preserve">Los escenarios y espacios para la circulación de las artes escénicas a cargo de la SEC son:
</t>
    </r>
    <r>
      <rPr>
        <sz val="11"/>
        <color rgb="FF000000"/>
        <rFont val="Calibri"/>
        <family val="2"/>
        <charset val="1"/>
      </rPr>
      <t>- Teatro Jorge Eliécer Gaitán
- Teatro Media Torta
- Teatro El Parque
- T. Mayor Julio Mario Santo Domingo
- Escenario Móvil, como medio de intervención del Espacio Público.
- Espacios intervenidos por medio del programa Cultura en Común.</t>
    </r>
  </si>
  <si>
    <t>Código:</t>
  </si>
  <si>
    <t>Versión:</t>
  </si>
  <si>
    <t xml:space="preserve">Fecha: </t>
  </si>
  <si>
    <t>Página</t>
  </si>
  <si>
    <t>RESPONSABLE DE DILIGENCIAMIENTO</t>
  </si>
  <si>
    <t>PILAR LUENGAS</t>
  </si>
  <si>
    <t>PERIODO REPORTADO</t>
  </si>
  <si>
    <t>FECHA DE REPORTE</t>
  </si>
  <si>
    <t>FUENTE DE INFORMACIÓN</t>
  </si>
  <si>
    <t>Informes de seguimiento a la gestión</t>
  </si>
  <si>
    <t>SEGUIMIENTO</t>
  </si>
  <si>
    <t>ene.</t>
  </si>
  <si>
    <t>feb.</t>
  </si>
  <si>
    <t>mar.</t>
  </si>
  <si>
    <t>abr.</t>
  </si>
  <si>
    <t>may.</t>
  </si>
  <si>
    <t>jun.</t>
  </si>
  <si>
    <t>jul.</t>
  </si>
  <si>
    <t>ago.</t>
  </si>
  <si>
    <t>sept.</t>
  </si>
  <si>
    <t>oct.</t>
  </si>
  <si>
    <t>nov.</t>
  </si>
  <si>
    <t>dic.</t>
  </si>
  <si>
    <t>RESULTADOS PARCIALES
TEATRO MAYOR JULIO MARIO SANTO DOMINGO</t>
  </si>
  <si>
    <t>INDICADOR</t>
  </si>
  <si>
    <t>sep.</t>
  </si>
  <si>
    <t xml:space="preserve">Código: </t>
  </si>
  <si>
    <t xml:space="preserve">Versión: </t>
  </si>
  <si>
    <t>Página:</t>
  </si>
  <si>
    <t>RESULTADOS PARCIALES
CENTRO CULTURAL TEATRO MUNICIPAL JORGE ELIÉCER GAITÁN</t>
  </si>
  <si>
    <t xml:space="preserve">Página: </t>
  </si>
  <si>
    <t>RESULTADOS PARCIALES
TEATRO AL AIRE LIBRE LA MEDIA TORTA</t>
  </si>
  <si>
    <t>RESULTADOS PARCIALES
TEATRO EL PARQUE NACIONAL</t>
  </si>
  <si>
    <t>RESULTADOS PARCIALES
ESCENARIO MÓVIL ARMANDO DE LA TORRE</t>
  </si>
  <si>
    <t>RESULTADOS PARCIALES
PROGRAMA CULTURA EN COMÚN</t>
  </si>
  <si>
    <t xml:space="preserve">versión: </t>
  </si>
  <si>
    <t>Ene.</t>
  </si>
  <si>
    <t>n.a</t>
  </si>
  <si>
    <t>Total Ingresos de los escenarios a cargo de SEC</t>
  </si>
  <si>
    <t>-</t>
  </si>
  <si>
    <t>Total Ingresos del TMJMSD</t>
  </si>
  <si>
    <t>RESPONSABLE DEL ANÁLISIS</t>
  </si>
  <si>
    <t>RESULTADOS ACUMULADOS MENSUALMENTE
ESCENARIOS PARA LAS ARTES ESCÉNICAS Y ESPACIOS INTERNVENIDOS POR EL PROGRAMA CULTURA EN COMÚN</t>
  </si>
  <si>
    <t>LINEA BASE</t>
  </si>
  <si>
    <t>sin info.</t>
  </si>
  <si>
    <t>LECTURA E INTERPRETACIÓN DE RESULTADOS TRIMESTRALES</t>
  </si>
  <si>
    <t>RANGOS DE DESEMPEÑO PARA EL SEGUNDO TRIMESTRE (*)</t>
  </si>
  <si>
    <t>DESEMPEÑO</t>
  </si>
  <si>
    <t>ACCIÓN DE MEJORAMIENTO</t>
  </si>
  <si>
    <t>COMPONENTES</t>
  </si>
  <si>
    <t xml:space="preserve">Sobresaliente </t>
  </si>
  <si>
    <t>Satisfactorio</t>
  </si>
  <si>
    <t>Insuficiente</t>
  </si>
  <si>
    <t>TRIMESTRE I</t>
  </si>
  <si>
    <t>TRIMESTRE II</t>
  </si>
  <si>
    <t>TRIMESTRE III</t>
  </si>
  <si>
    <t>TRIMESTRE IV</t>
  </si>
  <si>
    <t>¿Requiere?</t>
  </si>
  <si>
    <t xml:space="preserve">TIPO </t>
  </si>
  <si>
    <t>65%≥x&gt;55%</t>
  </si>
  <si>
    <t>55%≥x&gt;45%</t>
  </si>
  <si>
    <t>45%≥x&gt;0%</t>
  </si>
  <si>
    <t>65%≥x&gt;58%</t>
  </si>
  <si>
    <t>58%≥x&gt;50%</t>
  </si>
  <si>
    <t>50%≥x&gt;0%</t>
  </si>
  <si>
    <t>100%≥x&gt;75%</t>
  </si>
  <si>
    <t>75%≥x&gt;30%</t>
  </si>
  <si>
    <t>30%≥x&gt;0%</t>
  </si>
  <si>
    <t>75%≥x≥58%</t>
  </si>
  <si>
    <t>58%&gt;x&gt;40%</t>
  </si>
  <si>
    <t>40%≥x&gt;0%</t>
  </si>
  <si>
    <t>EXPLICACIÓN</t>
  </si>
  <si>
    <t>En el 2018, la SEC desarrolló un trabajo importante en obras de mantenimiento a los escenarios, en cuanto a infraestructura, y en la medida de sus recursos se adelantaron acciones relacionadas con el mantenimiento y dotación de equipos especializados, a partir de diagnósticos de necesidades para cada escenario, elaborados por los profesionales de la SEC encargados de infraestructura y producción general, quienes definieron cronogramas y planes de mantenimiento y dotación que se cumplieron según las posibilidades que permitieron los recursos. Se pueden decir que a través del año se ejecutaron aproximadamente trecientas (300) acciones en cinco (5) de los escenarios del proyecto de inversión 999. Dado que este es un instrumento nuevo y tras la urgente necesidad de entregar el reporte, no se logró cuantificar el avance de las acciones por mes.</t>
  </si>
  <si>
    <t>Aún no se cuenta con la información dada la complejidad de su cuantificación.</t>
  </si>
  <si>
    <t>El aporte a la meta de recaudo lo realizan los escenarios TMJMSD y TP mediante venta de boletería, sumando a lo que aporta el TJEG tanto por venta de boletería como por arrendamientos; siendo el TMJMSD el que tiene la mayor participación, seguido del TJEG. Es de resaltar de nuevo, que el cierre del TJEG igualmente afectó esta meta por la imposibilidad de arrendar y desarrollar eventos. Con corte a tercer trimestre, el extensivo trabajo del TP lo llevó a superar su meta.</t>
  </si>
  <si>
    <t>(*) RANGOS DE DESEMPEÑO ESPERADOS DEL AVANCE DE METAS (ACUMULADO CON CORTE TRIMESTRAL)</t>
  </si>
  <si>
    <t xml:space="preserve"> TRIMESTRE I</t>
  </si>
  <si>
    <t>10%≥x&gt;6%</t>
  </si>
  <si>
    <t>6%≥x&gt;3%</t>
  </si>
  <si>
    <t>3%≥x&gt;0%</t>
  </si>
  <si>
    <t>45%≥x&gt;30%</t>
  </si>
  <si>
    <t>30%≥x&gt;10%</t>
  </si>
  <si>
    <t>10%≥x&gt;0%</t>
  </si>
  <si>
    <t>100%≥x&gt;80%</t>
  </si>
  <si>
    <t>80%≥x&gt;65%</t>
  </si>
  <si>
    <t>65%≥x&gt;0%</t>
  </si>
  <si>
    <t>15%≥x&gt;10%</t>
  </si>
  <si>
    <t>10%≥x&gt;5%</t>
  </si>
  <si>
    <t>5%≥x&gt;0%</t>
  </si>
  <si>
    <t>50%≥x&gt;35%</t>
  </si>
  <si>
    <t>35%≥x&gt;15%</t>
  </si>
  <si>
    <t>15%≥x&gt;0%</t>
  </si>
  <si>
    <t>20%≥x&gt;14%</t>
  </si>
  <si>
    <t>14%≥x&gt;7%</t>
  </si>
  <si>
    <t>7%≥x&gt;0%</t>
  </si>
  <si>
    <t>50%≥x&gt;40%</t>
  </si>
  <si>
    <t>40%≥x&gt;20%</t>
  </si>
  <si>
    <t>20%≥x&gt;0%</t>
  </si>
  <si>
    <t>100%≥x&gt;88%</t>
  </si>
  <si>
    <t>88%≥x&gt;75%</t>
  </si>
  <si>
    <t>75%≥x&gt;0%</t>
  </si>
  <si>
    <t>Unidades de médida</t>
  </si>
  <si>
    <t>Periodicidad</t>
  </si>
  <si>
    <t xml:space="preserve">Tipo de Acción </t>
  </si>
  <si>
    <t>Tipo de indicador</t>
  </si>
  <si>
    <t>Tipo de medición</t>
  </si>
  <si>
    <t>Asistencias</t>
  </si>
  <si>
    <t>Mesual</t>
  </si>
  <si>
    <t>Acción Correctiva</t>
  </si>
  <si>
    <t>Insumos</t>
  </si>
  <si>
    <t>Economía</t>
  </si>
  <si>
    <t>Actividades de formación</t>
  </si>
  <si>
    <t>Acción Preventiva</t>
  </si>
  <si>
    <t>Procesos</t>
  </si>
  <si>
    <t>Eficiencia</t>
  </si>
  <si>
    <t>Seguidores</t>
  </si>
  <si>
    <t>Semestral</t>
  </si>
  <si>
    <t>Oportunidad de Mejora</t>
  </si>
  <si>
    <t>Productos</t>
  </si>
  <si>
    <t>Eficacia</t>
  </si>
  <si>
    <t>Hora</t>
  </si>
  <si>
    <t>No requiere acción</t>
  </si>
  <si>
    <t>Resultados</t>
  </si>
  <si>
    <t>Fase desarrollo de software</t>
  </si>
  <si>
    <t>Impactos</t>
  </si>
  <si>
    <t xml:space="preserve">Indice de satisfacción </t>
  </si>
  <si>
    <t>Porcentaje</t>
  </si>
  <si>
    <t>Dimensiones</t>
  </si>
  <si>
    <t>Políticas</t>
  </si>
  <si>
    <t>Objetivo Estratégico</t>
  </si>
  <si>
    <t xml:space="preserve">Proceso Institucional </t>
  </si>
  <si>
    <t>Proyectos</t>
  </si>
  <si>
    <t>Talento Humano</t>
  </si>
  <si>
    <t>Planeación Institucional</t>
  </si>
  <si>
    <r>
      <rPr>
        <sz val="11"/>
        <color rgb="FF000000"/>
        <rFont val="Arial Narrow"/>
        <family val="2"/>
        <charset val="1"/>
      </rPr>
      <t>1.</t>
    </r>
    <r>
      <rPr>
        <sz val="7"/>
        <color rgb="FF000000"/>
        <rFont val="Arial Narrow"/>
        <family val="2"/>
        <charset val="1"/>
      </rPr>
      <t xml:space="preserve">    </t>
    </r>
    <r>
      <rPr>
        <sz val="11"/>
        <color rgb="FF000000"/>
        <rFont val="Arial Narrow"/>
        <family val="2"/>
        <charset val="1"/>
      </rPr>
      <t>Priorizar la inversión en proyectos que promuevan oportunidades para la expresión y valoración de prácticas artísticas accesibles, incluyentes y participativas, y que reconozcan la diversidad cultural de la ciudad.</t>
    </r>
  </si>
  <si>
    <t xml:space="preserve">ES - Direccionamiento Estratégico Institucional </t>
  </si>
  <si>
    <t>982 - Formación artística en la escuela y la ciudad</t>
  </si>
  <si>
    <t>Direccionamiento Estratégico y planeación</t>
  </si>
  <si>
    <t>Gestión presupuestal y eficiencia del gasto público</t>
  </si>
  <si>
    <r>
      <rPr>
        <sz val="11"/>
        <rFont val="Arial Narrow"/>
        <family val="2"/>
        <charset val="1"/>
      </rPr>
      <t>2.</t>
    </r>
    <r>
      <rPr>
        <sz val="7"/>
        <rFont val="Arial Narrow"/>
        <family val="2"/>
        <charset val="1"/>
      </rPr>
      <t xml:space="preserve">    </t>
    </r>
    <r>
      <rPr>
        <sz val="11"/>
        <rFont val="Arial Narrow"/>
        <family val="2"/>
        <charset val="1"/>
      </rPr>
      <t>Mejorar las condiciones para el desarrollo de las prácticas artísticas en los territorios urbanos y rurales de la ciudad, a través de la consolidación de una red de escenarios, convencionales y no convencionales, enfocando su campo de acción en las zonas menos atendidas.</t>
    </r>
  </si>
  <si>
    <t>ES - Gestión de Tecnologías de la Información y las Comunicaciones</t>
  </si>
  <si>
    <t>985 - Emprendimiento artístico y empleo del artista</t>
  </si>
  <si>
    <t>Gestión con valores para resultados</t>
  </si>
  <si>
    <t>Talento humano</t>
  </si>
  <si>
    <r>
      <rPr>
        <sz val="11"/>
        <color rgb="FF000000"/>
        <rFont val="Arial Narrow"/>
        <family val="2"/>
        <charset val="1"/>
      </rPr>
      <t>3.</t>
    </r>
    <r>
      <rPr>
        <sz val="7"/>
        <color rgb="FF000000"/>
        <rFont val="Arial Narrow"/>
        <family val="2"/>
        <charset val="1"/>
      </rPr>
      <t xml:space="preserve">    </t>
    </r>
    <r>
      <rPr>
        <sz val="11"/>
        <color rgb="FF000000"/>
        <rFont val="Arial Narrow"/>
        <family val="2"/>
        <charset val="1"/>
      </rPr>
      <t xml:space="preserve">Fomentar la integración del campo artístico con otros saberes y disciplinas para enriquecer la práctica artística, contribuir a la sostenibilidad del campo, y generar innovación. </t>
    </r>
  </si>
  <si>
    <t>ES - Gestión Estratégica de Comunicaciones</t>
  </si>
  <si>
    <t>993 - Experiencias artísticas para la primera infancia</t>
  </si>
  <si>
    <t>Evaluación de resultados</t>
  </si>
  <si>
    <t>Integridad</t>
  </si>
  <si>
    <r>
      <rPr>
        <sz val="11"/>
        <color rgb="FF000000"/>
        <rFont val="Arial Narrow"/>
        <family val="2"/>
        <charset val="1"/>
      </rPr>
      <t>4.</t>
    </r>
    <r>
      <rPr>
        <sz val="7"/>
        <color rgb="FF000000"/>
        <rFont val="Arial Narrow"/>
        <family val="2"/>
        <charset val="1"/>
      </rPr>
      <t xml:space="preserve">    </t>
    </r>
    <r>
      <rPr>
        <sz val="11"/>
        <color rgb="FF000000"/>
        <rFont val="Arial Narrow"/>
        <family val="2"/>
        <charset val="1"/>
      </rPr>
      <t>Fortalecer las estrategias de comunicación, difusión y divulgación de la oferta institucional y de otros agentes del campo artístico, a través de medios masivos, alternativos y comunitarios, para alcanzar y fidelizar los grupos de interés de la entidad.</t>
    </r>
  </si>
  <si>
    <t>ES - Gestión del Servicio a la ciudadanía</t>
  </si>
  <si>
    <t>996 - Integración entre el arte, la cultura científica, la tecnología y la ciudad</t>
  </si>
  <si>
    <t xml:space="preserve">Información y Comunicación </t>
  </si>
  <si>
    <t>Transparencia, acceso a la información pública y lucha contra la corrupción</t>
  </si>
  <si>
    <r>
      <rPr>
        <sz val="11"/>
        <color rgb="FF000000"/>
        <rFont val="Arial Narrow"/>
        <family val="2"/>
        <charset val="1"/>
      </rPr>
      <t>5.</t>
    </r>
    <r>
      <rPr>
        <sz val="7"/>
        <color rgb="FF000000"/>
        <rFont val="Arial Narrow"/>
        <family val="2"/>
        <charset val="1"/>
      </rPr>
      <t xml:space="preserve">    </t>
    </r>
    <r>
      <rPr>
        <sz val="11"/>
        <color rgb="FF000000"/>
        <rFont val="Arial Narrow"/>
        <family val="2"/>
        <charset val="1"/>
      </rPr>
      <t>Propiciar dinámicas de gestión de conocimiento que permitan generar y analizar información del campo artístico, medir el impacto de las artes en la ciudad y evaluar el desempeño institucional.</t>
    </r>
  </si>
  <si>
    <t>ES - Gestión de Conocimiento</t>
  </si>
  <si>
    <t>998 - Fortalecimiento de la gestión institucional, comunicaciones  y servicio al ciudadano</t>
  </si>
  <si>
    <t>Gestión del Conocimiento y la Innovación</t>
  </si>
  <si>
    <t>Fortalecimiento organizacional y simplificación de procesos</t>
  </si>
  <si>
    <r>
      <rPr>
        <sz val="11"/>
        <color rgb="FF000000"/>
        <rFont val="Arial Narrow"/>
        <family val="2"/>
        <charset val="1"/>
      </rPr>
      <t>6.</t>
    </r>
    <r>
      <rPr>
        <sz val="7"/>
        <color rgb="FF000000"/>
        <rFont val="Arial Narrow"/>
        <family val="2"/>
        <charset val="1"/>
      </rPr>
      <t xml:space="preserve">    </t>
    </r>
    <r>
      <rPr>
        <sz val="11"/>
        <color rgb="FF000000"/>
        <rFont val="Arial Narrow"/>
        <family val="2"/>
        <charset val="1"/>
      </rPr>
      <t>Propender por el establecimiento de relaciones laborales y contractuales armónicas, colaborativas y constructivas en el equipo de trabajo que refuercen su compromiso, identidad y convicción frente a la labor desarrollada en la entidad.</t>
    </r>
  </si>
  <si>
    <t>MI - Gestión de Formación en las prácticas artísticas</t>
  </si>
  <si>
    <t>Control Interno</t>
  </si>
  <si>
    <t>Servicio al ciudadano</t>
  </si>
  <si>
    <r>
      <rPr>
        <sz val="11"/>
        <color rgb="FF000000"/>
        <rFont val="Arial Narrow"/>
        <family val="2"/>
        <charset val="1"/>
      </rPr>
      <t>7.</t>
    </r>
    <r>
      <rPr>
        <sz val="7"/>
        <color rgb="FF000000"/>
        <rFont val="Arial Narrow"/>
        <family val="2"/>
        <charset val="1"/>
      </rPr>
      <t xml:space="preserve">    </t>
    </r>
    <r>
      <rPr>
        <sz val="11"/>
        <color rgb="FF000000"/>
        <rFont val="Arial Narrow"/>
        <family val="2"/>
        <charset val="1"/>
      </rPr>
      <t>Implementar un modelo de gestión que facilite la articulación de los procesos institucionales, alineándolos a la misión del Idartes y las demandas de la ciudadanía y del sector.</t>
    </r>
  </si>
  <si>
    <t>MI - Gestión de Circulación de las prácticas artísticas</t>
  </si>
  <si>
    <t>1000 - Fomento a las prácticas artísticas en todas sus dimensiones</t>
  </si>
  <si>
    <t>Participación ciudadana en la gestión pública</t>
  </si>
  <si>
    <t>MI - Gestión integral de espacios culturales</t>
  </si>
  <si>
    <t>1010 - Construcción y sostenimiento de la infraestructura para las Artes</t>
  </si>
  <si>
    <t>Racionalización de trámites</t>
  </si>
  <si>
    <t>MI - Gestión de Fomento de las prácticas artísticas</t>
  </si>
  <si>
    <t>1017 - Arte para la transformación social: Prácticas artísticas incluyentes, descentralizadas y al servicio de la comunidad</t>
  </si>
  <si>
    <t>Requiere Acción de Mejoramiento</t>
  </si>
  <si>
    <t>Gestión documental</t>
  </si>
  <si>
    <t>MI - Gestión de participación y organización del sector artístico</t>
  </si>
  <si>
    <t>Si</t>
  </si>
  <si>
    <t>Gobierno Digital</t>
  </si>
  <si>
    <t>TR - Gestión Jurídica</t>
  </si>
  <si>
    <t>No</t>
  </si>
  <si>
    <t>Seguridad Digital</t>
  </si>
  <si>
    <t>TR - Gestión de Talento Humano</t>
  </si>
  <si>
    <t>Defensa jurídica</t>
  </si>
  <si>
    <t>TR - Gestión Documental</t>
  </si>
  <si>
    <t>Gestión del conocimiento y la innovación</t>
  </si>
  <si>
    <t>TR - Gestión de Bienes, servicio y planta física</t>
  </si>
  <si>
    <t>Control interno</t>
  </si>
  <si>
    <t>TR - Gestión Financiera</t>
  </si>
  <si>
    <t>Seguimiento y evaluación del desempeño institucional</t>
  </si>
  <si>
    <t xml:space="preserve">EM - Control y Evaluación institucional </t>
  </si>
  <si>
    <t>EM - Gestión Integral para la mejora continua</t>
  </si>
  <si>
    <t>VIGENCIA</t>
  </si>
  <si>
    <t>DEPENDENCIA</t>
  </si>
  <si>
    <t>Dirección General</t>
  </si>
  <si>
    <t>Oficina Asesora de Planeación</t>
  </si>
  <si>
    <t>Oficina Asesora Jurídica</t>
  </si>
  <si>
    <t>Área de Control Interno</t>
  </si>
  <si>
    <t xml:space="preserve">Área de Comunicaciones </t>
  </si>
  <si>
    <t>Subdirección de las Artes</t>
  </si>
  <si>
    <t>Área de Convocatorias</t>
  </si>
  <si>
    <t xml:space="preserve">Área de Producción </t>
  </si>
  <si>
    <t>Gerencia de Artes Audiovisuales</t>
  </si>
  <si>
    <t>Gerencia de Arte Dramático</t>
  </si>
  <si>
    <t>Gerencia de Artes Plásticas y Visuales</t>
  </si>
  <si>
    <t>Gerencia de Danza</t>
  </si>
  <si>
    <t>Gerencia de Literatura</t>
  </si>
  <si>
    <t>Gerencia de Música</t>
  </si>
  <si>
    <t>Subdirección de Formación Artística</t>
  </si>
  <si>
    <t>NIDOS</t>
  </si>
  <si>
    <t>CREA</t>
  </si>
  <si>
    <t>Subdirección de Equipamientos Culturales</t>
  </si>
  <si>
    <t>Gerencia de Escenarios</t>
  </si>
  <si>
    <t>Subdirección Administrativa y Financiera</t>
  </si>
  <si>
    <t>Área de Almacén</t>
  </si>
  <si>
    <t>Área de Atención al Ciudadano</t>
  </si>
  <si>
    <t>Área de Gestión Documental</t>
  </si>
  <si>
    <t>Área de Contabilidad</t>
  </si>
  <si>
    <t>Área de Mantenimiento</t>
  </si>
  <si>
    <t>Área de Presupuesto</t>
  </si>
  <si>
    <t>Área de Servicios Generales</t>
  </si>
  <si>
    <t>Área de Tesorería</t>
  </si>
  <si>
    <t>Área de TIC</t>
  </si>
  <si>
    <t>1 de enero a 31 de diciembre de 2018</t>
  </si>
  <si>
    <t>15 febrero de 2019</t>
  </si>
  <si>
    <t>Uno de los escenarios que más aporta al cumplimiento de esta meta es el TJEG, pero debido a acciones de mantenimiento así como a la Ley de Garantías que impidió el alquiler del escenario, la programación del Teatro se vió afectada y consecuentemente el cumplimiento de esta meta, no obstante, tras un análisis y la reformulación de la meta, en el segundo semestre se ha mantenido una programación constante, que ha permitido que corridos los tres primeros trimestres el avance de cumplimiento de la meta sea del 73% y al final de la vigencia la meta se haya cumplido.</t>
  </si>
  <si>
    <t>La meta de asistencia se vió afectada de la misma manera que la meta de actividades pues a menor número de actividades menos número de asistencias, sin embargo, en los tres primeros trimestres se ha dado un cumplimiento del 80% de la meta y al final de la vigencia se dió cumplimiento a la misma.</t>
  </si>
  <si>
    <t>De los seis escenarios que hace parte del proyecto de inversión 999, sólo es posible medir esta variable en cuatro que tienen un aforo preciso, los otros dos que desarrollan sus procesos en el ámbito territorial, uno lo hace es espacios gestionados y el otro en espacio público con asistencia flotante. Sobre los cuatro escenarios con ubicación fija (TMJMSD; TJEG; TEP; TMT) se puede evidenciar que cada uno tiene un comportamiento propio, sin embargo, durante los meses de enero y febrero no hubo ocupación, este es un periodo importante para la planeación y la gestión de la programación del año. La programación empezó en el mes de marzo y la ocupación de los escenarios se fortaleció en el periodo de vacaciones escolares.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</si>
</sst>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m"/>
    <numFmt numFmtId="165" formatCode="[$$]#,##0"/>
    <numFmt numFmtId="166" formatCode="0.0%"/>
    <numFmt numFmtId="167" formatCode="0.0000000000%"/>
  </numFmts>
  <fonts count="26" x14ac:knownFonts="1">
    <font>
      <sz val="11"/>
      <color rgb="FF000000"/>
      <name val="Calibri"/>
      <charset val="1"/>
    </font>
    <font>
      <sz val="11"/>
      <color rgb="FF000000"/>
      <name val="Calibri"/>
      <family val="2"/>
      <charset val="1"/>
    </font>
    <font>
      <sz val="11"/>
      <color rgb="FF000000"/>
      <name val="Arial Narrow"/>
      <family val="2"/>
      <charset val="1"/>
    </font>
    <font>
      <b/>
      <sz val="11"/>
      <color rgb="FF000000"/>
      <name val="Arial Narrow"/>
      <family val="2"/>
      <charset val="1"/>
    </font>
    <font>
      <b/>
      <sz val="11"/>
      <name val="Arial Narrow"/>
      <family val="2"/>
      <charset val="1"/>
    </font>
    <font>
      <sz val="11"/>
      <color rgb="FFFF0000"/>
      <name val="Arial Narrow"/>
      <family val="2"/>
      <charset val="1"/>
    </font>
    <font>
      <sz val="11"/>
      <name val="Arial Narrow"/>
      <family val="2"/>
      <charset val="1"/>
    </font>
    <font>
      <sz val="11"/>
      <name val="Calibri"/>
      <family val="2"/>
      <charset val="1"/>
    </font>
    <font>
      <u/>
      <sz val="11"/>
      <color rgb="FFFFFFFF"/>
      <name val="Calibri"/>
      <family val="2"/>
      <charset val="1"/>
    </font>
    <font>
      <u/>
      <sz val="11"/>
      <name val="Calibri"/>
      <family val="2"/>
      <charset val="1"/>
    </font>
    <font>
      <sz val="11"/>
      <color rgb="FF9900FF"/>
      <name val="Arial Narrow"/>
      <family val="2"/>
      <charset val="1"/>
    </font>
    <font>
      <b/>
      <sz val="11"/>
      <name val="Calibri"/>
      <family val="2"/>
      <charset val="1"/>
    </font>
    <font>
      <b/>
      <sz val="9"/>
      <color rgb="FF000000"/>
      <name val="Tahoma"/>
      <family val="2"/>
      <charset val="1"/>
    </font>
    <font>
      <sz val="9"/>
      <color rgb="FF000000"/>
      <name val="Tahoma"/>
      <family val="2"/>
      <charset val="1"/>
    </font>
    <font>
      <sz val="10"/>
      <color rgb="FF000000"/>
      <name val="Arial Narrow"/>
      <family val="2"/>
      <charset val="1"/>
    </font>
    <font>
      <b/>
      <sz val="14"/>
      <color rgb="FF000000"/>
      <name val="Arial Narrow"/>
      <family val="2"/>
      <charset val="1"/>
    </font>
    <font>
      <sz val="7"/>
      <color rgb="FF000000"/>
      <name val="Arial Narrow"/>
      <family val="2"/>
      <charset val="1"/>
    </font>
    <font>
      <sz val="7"/>
      <name val="Arial Narrow"/>
      <family val="2"/>
      <charset val="1"/>
    </font>
    <font>
      <sz val="11"/>
      <color rgb="FF000000"/>
      <name val="Calibri"/>
      <family val="2"/>
    </font>
    <font>
      <sz val="11"/>
      <color rgb="FF006100"/>
      <name val="Calibri"/>
      <family val="2"/>
      <scheme val="minor"/>
    </font>
    <font>
      <sz val="11"/>
      <color rgb="FF9C0006"/>
      <name val="Calibri"/>
      <family val="2"/>
      <scheme val="minor"/>
    </font>
    <font>
      <sz val="11"/>
      <color rgb="FF9C6500"/>
      <name val="Calibri"/>
      <family val="2"/>
      <scheme val="minor"/>
    </font>
    <font>
      <sz val="11"/>
      <color rgb="FF006100"/>
      <name val="Arial Narrow"/>
      <family val="2"/>
    </font>
    <font>
      <sz val="11"/>
      <color rgb="FF000000"/>
      <name val="Arial Narrow"/>
      <family val="2"/>
    </font>
    <font>
      <sz val="11"/>
      <color rgb="FF9C6500"/>
      <name val="Arial Narrow"/>
      <family val="2"/>
    </font>
    <font>
      <sz val="11"/>
      <color rgb="FF9C0006"/>
      <name val="Arial Narrow"/>
      <family val="2"/>
    </font>
  </fonts>
  <fills count="25">
    <fill>
      <patternFill patternType="none"/>
    </fill>
    <fill>
      <patternFill patternType="gray125"/>
    </fill>
    <fill>
      <patternFill patternType="solid">
        <fgColor rgb="FF6D9EEB"/>
        <bgColor rgb="FF8E7CC3"/>
      </patternFill>
    </fill>
    <fill>
      <patternFill patternType="solid">
        <fgColor rgb="FFFFFFFF"/>
        <bgColor rgb="FFFBFBFE"/>
      </patternFill>
    </fill>
    <fill>
      <patternFill patternType="solid">
        <fgColor rgb="FFA4C2F4"/>
        <bgColor rgb="FFC9DAF8"/>
      </patternFill>
    </fill>
    <fill>
      <patternFill patternType="solid">
        <fgColor rgb="FFC9DAF8"/>
        <bgColor rgb="FFD9D2E9"/>
      </patternFill>
    </fill>
    <fill>
      <patternFill patternType="solid">
        <fgColor rgb="FFF3F3F3"/>
        <bgColor rgb="FFFBFBFE"/>
      </patternFill>
    </fill>
    <fill>
      <patternFill patternType="solid">
        <fgColor rgb="FFC27BA0"/>
        <bgColor rgb="FFE06666"/>
      </patternFill>
    </fill>
    <fill>
      <patternFill patternType="solid">
        <fgColor rgb="FFEAD1DC"/>
        <bgColor rgb="FFD9D2E9"/>
      </patternFill>
    </fill>
    <fill>
      <patternFill patternType="solid">
        <fgColor rgb="FFF6B26B"/>
        <bgColor rgb="FFF9CB9C"/>
      </patternFill>
    </fill>
    <fill>
      <patternFill patternType="solid">
        <fgColor rgb="FFFCE5CD"/>
        <bgColor rgb="FFF3F3F3"/>
      </patternFill>
    </fill>
    <fill>
      <patternFill patternType="solid">
        <fgColor rgb="FFD5A6BD"/>
        <bgColor rgb="FFAEABAB"/>
      </patternFill>
    </fill>
    <fill>
      <patternFill patternType="solid">
        <fgColor rgb="FF8E7CC3"/>
        <bgColor rgb="FFC27BA0"/>
      </patternFill>
    </fill>
    <fill>
      <patternFill patternType="solid">
        <fgColor rgb="FFD9D2E9"/>
        <bgColor rgb="FFEAD1DC"/>
      </patternFill>
    </fill>
    <fill>
      <patternFill patternType="solid">
        <fgColor rgb="FFD9EAD3"/>
        <bgColor rgb="FFF3F3F3"/>
      </patternFill>
    </fill>
    <fill>
      <patternFill patternType="solid">
        <fgColor rgb="FFF9CB9C"/>
        <bgColor rgb="FFFFD966"/>
      </patternFill>
    </fill>
    <fill>
      <patternFill patternType="solid">
        <fgColor rgb="FF92D050"/>
        <bgColor rgb="FF64BF7C"/>
      </patternFill>
    </fill>
    <fill>
      <patternFill patternType="solid">
        <fgColor rgb="FFFFD966"/>
        <bgColor rgb="FFFFD965"/>
      </patternFill>
    </fill>
    <fill>
      <patternFill patternType="solid">
        <fgColor rgb="FFE06666"/>
        <bgColor rgb="FFC27BA0"/>
      </patternFill>
    </fill>
    <fill>
      <patternFill patternType="solid">
        <fgColor rgb="FFFBFBFE"/>
        <bgColor rgb="FFFFFFFF"/>
      </patternFill>
    </fill>
    <fill>
      <patternFill patternType="solid">
        <fgColor rgb="FF64BF7C"/>
        <bgColor rgb="FF92D050"/>
      </patternFill>
    </fill>
    <fill>
      <patternFill patternType="solid">
        <fgColor rgb="FFFFD965"/>
        <bgColor rgb="FFFFD966"/>
      </patternFill>
    </fill>
    <fill>
      <patternFill patternType="solid">
        <fgColor rgb="FFC6EFCE"/>
      </patternFill>
    </fill>
    <fill>
      <patternFill patternType="solid">
        <fgColor rgb="FFFFC7CE"/>
      </patternFill>
    </fill>
    <fill>
      <patternFill patternType="solid">
        <fgColor rgb="FFFFEB9C"/>
      </patternFill>
    </fill>
  </fills>
  <borders count="57">
    <border>
      <left/>
      <right/>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bottom style="thin">
        <color auto="1"/>
      </bottom>
      <diagonal/>
    </border>
    <border>
      <left style="hair">
        <color auto="1"/>
      </left>
      <right style="hair">
        <color auto="1"/>
      </right>
      <top/>
      <bottom/>
      <diagonal/>
    </border>
    <border>
      <left style="hair">
        <color auto="1"/>
      </left>
      <right style="thin">
        <color auto="1"/>
      </right>
      <top/>
      <bottom/>
      <diagonal/>
    </border>
    <border>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right style="hair">
        <color auto="1"/>
      </right>
      <top style="hair">
        <color auto="1"/>
      </top>
      <bottom style="thin">
        <color auto="1"/>
      </bottom>
      <diagonal/>
    </border>
    <border>
      <left style="hair">
        <color auto="1"/>
      </left>
      <right style="hair">
        <color auto="1"/>
      </right>
      <top/>
      <bottom style="thin">
        <color auto="1"/>
      </bottom>
      <diagonal/>
    </border>
    <border>
      <left style="thin">
        <color auto="1"/>
      </left>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diagonal/>
    </border>
    <border>
      <left style="hair">
        <color auto="1"/>
      </left>
      <right style="hair">
        <color auto="1"/>
      </right>
      <top style="hair">
        <color auto="1"/>
      </top>
      <bottom style="thin">
        <color auto="1"/>
      </bottom>
      <diagonal/>
    </border>
    <border>
      <left style="hair">
        <color auto="1"/>
      </left>
      <right style="thin">
        <color auto="1"/>
      </right>
      <top/>
      <bottom style="thin">
        <color auto="1"/>
      </bottom>
      <diagonal/>
    </border>
    <border>
      <left/>
      <right style="hair">
        <color auto="1"/>
      </right>
      <top style="hair">
        <color auto="1"/>
      </top>
      <bottom style="hair">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double">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double">
        <color auto="1"/>
      </right>
      <top style="double">
        <color auto="1"/>
      </top>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thin">
        <color rgb="FFAEABAB"/>
      </left>
      <right style="thin">
        <color rgb="FFAEABAB"/>
      </right>
      <top style="thin">
        <color auto="1"/>
      </top>
      <bottom style="thin">
        <color rgb="FFAEABAB"/>
      </bottom>
      <diagonal/>
    </border>
    <border>
      <left/>
      <right/>
      <top style="thin">
        <color auto="1"/>
      </top>
      <bottom/>
      <diagonal/>
    </border>
    <border>
      <left style="thin">
        <color rgb="FFAEABAB"/>
      </left>
      <right/>
      <top style="thin">
        <color auto="1"/>
      </top>
      <bottom/>
      <diagonal/>
    </border>
    <border>
      <left style="thin">
        <color rgb="FFAEABAB"/>
      </left>
      <right/>
      <top/>
      <bottom/>
      <diagonal/>
    </border>
    <border>
      <left style="thin">
        <color auto="1"/>
      </left>
      <right style="thin">
        <color rgb="FFAEABAB"/>
      </right>
      <top style="thin">
        <color rgb="FFAEABAB"/>
      </top>
      <bottom style="thin">
        <color rgb="FFAEABAB"/>
      </bottom>
      <diagonal/>
    </border>
    <border>
      <left/>
      <right style="thin">
        <color rgb="FFAEABAB"/>
      </right>
      <top style="thin">
        <color rgb="FFAEABAB"/>
      </top>
      <bottom style="thin">
        <color rgb="FFAEABAB"/>
      </bottom>
      <diagonal/>
    </border>
    <border>
      <left style="thin">
        <color rgb="FFAEABAB"/>
      </left>
      <right style="thin">
        <color rgb="FFAEABAB"/>
      </right>
      <top style="thin">
        <color rgb="FFAEABAB"/>
      </top>
      <bottom/>
      <diagonal/>
    </border>
    <border>
      <left style="thin">
        <color rgb="FFAEABAB"/>
      </left>
      <right/>
      <top style="thin">
        <color rgb="FFAEABAB"/>
      </top>
      <bottom style="thin">
        <color rgb="FFAEABAB"/>
      </bottom>
      <diagonal/>
    </border>
    <border>
      <left style="thin">
        <color rgb="FFAEABAB"/>
      </left>
      <right/>
      <top style="thin">
        <color rgb="FFAEABAB"/>
      </top>
      <bottom/>
      <diagonal/>
    </border>
    <border>
      <left/>
      <right style="thin">
        <color rgb="FFAEABAB"/>
      </right>
      <top style="thin">
        <color rgb="FFAEABAB"/>
      </top>
      <bottom/>
      <diagonal/>
    </border>
    <border>
      <left style="thin">
        <color rgb="FFAEABAB"/>
      </left>
      <right style="thin">
        <color rgb="FFAEABAB"/>
      </right>
      <top style="thin">
        <color rgb="FFAEABAB"/>
      </top>
      <bottom style="thin">
        <color rgb="FFAEABAB"/>
      </bottom>
      <diagonal/>
    </border>
    <border>
      <left style="thin">
        <color auto="1"/>
      </left>
      <right/>
      <top style="thin">
        <color rgb="FFAEABAB"/>
      </top>
      <bottom style="thin">
        <color rgb="FFAEABAB"/>
      </bottom>
      <diagonal/>
    </border>
    <border>
      <left/>
      <right/>
      <top style="thin">
        <color rgb="FFAEABAB"/>
      </top>
      <bottom/>
      <diagonal/>
    </border>
    <border>
      <left style="thin">
        <color rgb="FFAEABAB"/>
      </left>
      <right style="thin">
        <color rgb="FFAEABAB"/>
      </right>
      <top/>
      <bottom style="thin">
        <color rgb="FFAEABAB"/>
      </bottom>
      <diagonal/>
    </border>
    <border>
      <left style="thin">
        <color rgb="FFAEABAB"/>
      </left>
      <right style="thin">
        <color rgb="FFAEABAB"/>
      </right>
      <top/>
      <bottom/>
      <diagonal/>
    </border>
  </borders>
  <cellStyleXfs count="6">
    <xf numFmtId="0" fontId="0" fillId="0" borderId="0"/>
    <xf numFmtId="9" fontId="18" fillId="0" borderId="0" applyBorder="0" applyProtection="0"/>
    <xf numFmtId="0" fontId="1" fillId="0" borderId="0"/>
    <xf numFmtId="0" fontId="19" fillId="22" borderId="0" applyNumberFormat="0" applyBorder="0" applyAlignment="0" applyProtection="0"/>
    <xf numFmtId="0" fontId="20" fillId="23" borderId="0" applyNumberFormat="0" applyBorder="0" applyAlignment="0" applyProtection="0"/>
    <xf numFmtId="0" fontId="21" fillId="24" borderId="0" applyNumberFormat="0" applyBorder="0" applyAlignment="0" applyProtection="0"/>
  </cellStyleXfs>
  <cellXfs count="232">
    <xf numFmtId="0" fontId="0" fillId="0" borderId="0" xfId="0"/>
    <xf numFmtId="0" fontId="2" fillId="0" borderId="2" xfId="0" applyFont="1" applyBorder="1" applyAlignment="1">
      <alignment horizontal="left" vertical="center" wrapText="1"/>
    </xf>
    <xf numFmtId="0" fontId="3" fillId="2" borderId="1" xfId="0" applyFont="1" applyFill="1" applyBorder="1" applyAlignment="1">
      <alignment horizontal="center" vertical="center"/>
    </xf>
    <xf numFmtId="0" fontId="4" fillId="4" borderId="4"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7" xfId="0" applyFont="1" applyBorder="1" applyAlignment="1">
      <alignment horizontal="left" vertical="center" wrapText="1"/>
    </xf>
    <xf numFmtId="0" fontId="8" fillId="0" borderId="7" xfId="0" applyFont="1" applyBorder="1" applyAlignment="1">
      <alignment horizontal="center"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0" xfId="0" applyFont="1" applyBorder="1" applyAlignment="1">
      <alignment horizontal="left" vertical="center" wrapText="1"/>
    </xf>
    <xf numFmtId="0" fontId="8" fillId="0" borderId="10" xfId="0" applyFont="1" applyBorder="1" applyAlignment="1">
      <alignment horizontal="center" vertical="center" wrapText="1"/>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4"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1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4" xfId="0" applyFont="1" applyBorder="1" applyAlignment="1">
      <alignment horizontal="center" vertical="center" wrapText="1"/>
    </xf>
    <xf numFmtId="0" fontId="2" fillId="0" borderId="3" xfId="0" applyFont="1" applyBorder="1" applyAlignment="1">
      <alignment horizontal="center" vertical="center" wrapText="1"/>
    </xf>
    <xf numFmtId="0" fontId="7" fillId="0" borderId="2" xfId="0" applyFont="1" applyBorder="1" applyAlignment="1">
      <alignment vertical="center" wrapText="1"/>
    </xf>
    <xf numFmtId="0" fontId="6" fillId="0" borderId="13" xfId="0" applyFont="1" applyBorder="1" applyAlignment="1">
      <alignment horizontal="center" vertical="center"/>
    </xf>
    <xf numFmtId="0" fontId="6" fillId="0" borderId="26" xfId="0" applyFont="1" applyBorder="1" applyAlignment="1">
      <alignment horizontal="center" vertical="center"/>
    </xf>
    <xf numFmtId="0" fontId="6" fillId="0" borderId="7" xfId="0" applyFont="1" applyBorder="1" applyAlignment="1">
      <alignment horizontal="center" vertical="center" wrapText="1"/>
    </xf>
    <xf numFmtId="0" fontId="9" fillId="0" borderId="7" xfId="0" applyFont="1" applyBorder="1" applyAlignment="1">
      <alignment horizontal="center" vertical="center" wrapText="1"/>
    </xf>
    <xf numFmtId="0" fontId="2" fillId="6" borderId="0" xfId="0" applyFont="1" applyFill="1" applyAlignment="1">
      <alignment horizontal="center" vertical="center" wrapText="1"/>
    </xf>
    <xf numFmtId="164" fontId="2" fillId="0" borderId="0" xfId="0" applyNumberFormat="1" applyFont="1" applyAlignment="1">
      <alignment horizontal="center" vertical="center" wrapText="1"/>
    </xf>
    <xf numFmtId="0" fontId="7" fillId="0" borderId="0" xfId="0" applyFont="1" applyAlignment="1">
      <alignment wrapText="1"/>
    </xf>
    <xf numFmtId="0" fontId="6" fillId="0" borderId="0" xfId="0" applyFont="1" applyAlignment="1">
      <alignment horizontal="center" vertical="center"/>
    </xf>
    <xf numFmtId="0" fontId="6" fillId="0" borderId="0" xfId="0" applyFont="1" applyAlignment="1">
      <alignment horizontal="center" vertical="center" wrapText="1"/>
    </xf>
    <xf numFmtId="0" fontId="2" fillId="0" borderId="3" xfId="0" applyFont="1" applyBorder="1" applyAlignment="1">
      <alignment horizontal="left" vertical="center"/>
    </xf>
    <xf numFmtId="0" fontId="7" fillId="0" borderId="27" xfId="0" applyFont="1" applyBorder="1"/>
    <xf numFmtId="0" fontId="7" fillId="0" borderId="28" xfId="0" applyFont="1" applyBorder="1"/>
    <xf numFmtId="0" fontId="0" fillId="0" borderId="0" xfId="0" applyFont="1" applyAlignment="1"/>
    <xf numFmtId="0" fontId="3" fillId="7" borderId="30" xfId="0" applyFont="1" applyFill="1" applyBorder="1" applyAlignment="1">
      <alignment horizontal="center" vertical="center" wrapText="1"/>
    </xf>
    <xf numFmtId="0" fontId="2" fillId="8" borderId="30" xfId="0" applyFont="1" applyFill="1" applyBorder="1" applyAlignment="1">
      <alignment horizontal="center" vertical="center" wrapText="1"/>
    </xf>
    <xf numFmtId="0" fontId="6" fillId="0" borderId="2" xfId="0" applyFont="1" applyBorder="1" applyAlignment="1">
      <alignment horizontal="left" vertical="center" wrapText="1"/>
    </xf>
    <xf numFmtId="0" fontId="6" fillId="0" borderId="2" xfId="0" applyFont="1" applyBorder="1" applyAlignment="1">
      <alignment horizontal="center" vertical="center"/>
    </xf>
    <xf numFmtId="3" fontId="2" fillId="0" borderId="2" xfId="0" applyNumberFormat="1" applyFont="1" applyBorder="1" applyAlignment="1">
      <alignment horizontal="center" vertical="center"/>
    </xf>
    <xf numFmtId="3" fontId="2" fillId="0" borderId="2" xfId="0" applyNumberFormat="1" applyFont="1" applyBorder="1" applyAlignment="1">
      <alignment horizontal="center" vertical="center"/>
    </xf>
    <xf numFmtId="0" fontId="2" fillId="0" borderId="2" xfId="0" applyFont="1" applyBorder="1" applyAlignment="1">
      <alignment wrapText="1"/>
    </xf>
    <xf numFmtId="165" fontId="7" fillId="0" borderId="28" xfId="0" applyNumberFormat="1" applyFont="1" applyBorder="1" applyAlignment="1">
      <alignment vertical="center"/>
    </xf>
    <xf numFmtId="165" fontId="2" fillId="10" borderId="2" xfId="0" applyNumberFormat="1" applyFont="1" applyFill="1" applyBorder="1" applyAlignment="1">
      <alignment horizontal="center" wrapText="1"/>
    </xf>
    <xf numFmtId="0" fontId="2" fillId="0" borderId="2" xfId="0" applyFont="1" applyBorder="1" applyAlignment="1"/>
    <xf numFmtId="0" fontId="7" fillId="0" borderId="2" xfId="0" applyFont="1" applyBorder="1"/>
    <xf numFmtId="3" fontId="2" fillId="11" borderId="2" xfId="0" applyNumberFormat="1" applyFont="1" applyFill="1" applyBorder="1" applyAlignment="1">
      <alignment horizontal="center"/>
    </xf>
    <xf numFmtId="166" fontId="2" fillId="0" borderId="2" xfId="0" applyNumberFormat="1" applyFont="1" applyBorder="1" applyAlignment="1">
      <alignment horizontal="center"/>
    </xf>
    <xf numFmtId="165" fontId="2" fillId="11" borderId="2" xfId="0" applyNumberFormat="1" applyFont="1" applyFill="1" applyBorder="1" applyAlignment="1">
      <alignment horizontal="center"/>
    </xf>
    <xf numFmtId="3" fontId="2" fillId="3" borderId="2" xfId="0" applyNumberFormat="1" applyFont="1" applyFill="1" applyBorder="1" applyAlignment="1">
      <alignment horizontal="center" vertical="center"/>
    </xf>
    <xf numFmtId="165" fontId="2" fillId="0" borderId="2" xfId="0" applyNumberFormat="1" applyFont="1" applyBorder="1" applyAlignment="1">
      <alignment horizontal="center" vertical="center"/>
    </xf>
    <xf numFmtId="165" fontId="2" fillId="0" borderId="2" xfId="0" applyNumberFormat="1" applyFont="1" applyBorder="1" applyAlignment="1">
      <alignment horizontal="center" vertical="center"/>
    </xf>
    <xf numFmtId="165" fontId="2" fillId="3" borderId="2" xfId="0" applyNumberFormat="1" applyFont="1" applyFill="1" applyBorder="1" applyAlignment="1">
      <alignment horizontal="center" vertical="center"/>
    </xf>
    <xf numFmtId="165" fontId="0" fillId="0" borderId="0" xfId="0" applyNumberFormat="1" applyFont="1" applyAlignment="1"/>
    <xf numFmtId="0" fontId="3" fillId="9" borderId="2" xfId="0" applyFont="1" applyFill="1" applyBorder="1" applyAlignment="1">
      <alignment horizontal="center" vertical="center" wrapText="1"/>
    </xf>
    <xf numFmtId="167" fontId="0" fillId="0" borderId="0" xfId="1" applyNumberFormat="1" applyFont="1" applyBorder="1" applyAlignment="1" applyProtection="1"/>
    <xf numFmtId="0" fontId="3" fillId="9" borderId="16" xfId="0" applyFont="1" applyFill="1" applyBorder="1" applyAlignment="1">
      <alignment horizontal="center" vertical="center" wrapText="1"/>
    </xf>
    <xf numFmtId="0" fontId="2" fillId="10" borderId="30" xfId="0" applyFont="1" applyFill="1" applyBorder="1" applyAlignment="1">
      <alignment horizontal="center" vertical="center" wrapText="1"/>
    </xf>
    <xf numFmtId="0" fontId="2" fillId="0" borderId="27" xfId="0" applyFont="1" applyBorder="1" applyAlignment="1">
      <alignment horizontal="left" vertical="center"/>
    </xf>
    <xf numFmtId="3" fontId="2" fillId="11" borderId="2" xfId="0" applyNumberFormat="1" applyFont="1" applyFill="1" applyBorder="1" applyAlignment="1">
      <alignment horizontal="center" vertical="center"/>
    </xf>
    <xf numFmtId="166" fontId="2" fillId="0" borderId="2" xfId="0" applyNumberFormat="1" applyFont="1" applyBorder="1" applyAlignment="1">
      <alignment horizontal="center" vertical="center"/>
    </xf>
    <xf numFmtId="165" fontId="2" fillId="11" borderId="2" xfId="0" applyNumberFormat="1" applyFont="1" applyFill="1" applyBorder="1" applyAlignment="1">
      <alignment horizontal="center" vertical="center"/>
    </xf>
    <xf numFmtId="3" fontId="2" fillId="10" borderId="30" xfId="0" applyNumberFormat="1" applyFont="1" applyFill="1" applyBorder="1" applyAlignment="1">
      <alignment horizontal="center" vertical="center" wrapText="1"/>
    </xf>
    <xf numFmtId="0" fontId="3" fillId="12" borderId="30" xfId="0" applyFont="1" applyFill="1" applyBorder="1" applyAlignment="1">
      <alignment horizontal="center" vertical="center" wrapText="1"/>
    </xf>
    <xf numFmtId="0" fontId="2" fillId="13" borderId="30" xfId="0" applyFont="1" applyFill="1" applyBorder="1" applyAlignment="1">
      <alignment horizontal="center" vertical="center" wrapText="1"/>
    </xf>
    <xf numFmtId="0" fontId="6" fillId="0" borderId="4" xfId="0" applyFont="1" applyBorder="1" applyAlignment="1">
      <alignment horizontal="left" vertical="center" wrapText="1"/>
    </xf>
    <xf numFmtId="0" fontId="2" fillId="14" borderId="2" xfId="0" applyFont="1" applyFill="1" applyBorder="1" applyAlignment="1">
      <alignment horizontal="center" vertical="center"/>
    </xf>
    <xf numFmtId="0" fontId="2" fillId="0" borderId="2" xfId="0" applyFont="1" applyBorder="1" applyAlignment="1">
      <alignment horizontal="center" vertical="center"/>
    </xf>
    <xf numFmtId="0" fontId="6" fillId="0" borderId="4" xfId="0" applyFont="1" applyBorder="1" applyAlignment="1">
      <alignment horizontal="center" vertical="center"/>
    </xf>
    <xf numFmtId="165" fontId="2" fillId="14" borderId="4" xfId="0" applyNumberFormat="1" applyFont="1" applyFill="1" applyBorder="1" applyAlignment="1">
      <alignment horizontal="center" vertical="center"/>
    </xf>
    <xf numFmtId="0" fontId="2" fillId="0" borderId="1" xfId="0" applyFont="1" applyBorder="1" applyAlignment="1">
      <alignment horizontal="left" vertical="center" wrapText="1"/>
    </xf>
    <xf numFmtId="9" fontId="2" fillId="0" borderId="3" xfId="0" applyNumberFormat="1" applyFont="1" applyBorder="1" applyAlignment="1">
      <alignment horizontal="center" vertical="center"/>
    </xf>
    <xf numFmtId="0" fontId="2" fillId="0" borderId="3" xfId="0" applyFont="1" applyBorder="1" applyAlignment="1">
      <alignment horizontal="left" vertical="center" wrapText="1"/>
    </xf>
    <xf numFmtId="9" fontId="2" fillId="0" borderId="2" xfId="0" applyNumberFormat="1" applyFont="1" applyBorder="1" applyAlignment="1">
      <alignment horizontal="center" vertical="center"/>
    </xf>
    <xf numFmtId="9" fontId="2" fillId="0" borderId="3" xfId="0" applyNumberFormat="1" applyFont="1" applyBorder="1" applyAlignment="1">
      <alignment horizontal="center" vertical="center" wrapText="1"/>
    </xf>
    <xf numFmtId="0" fontId="2" fillId="0" borderId="3" xfId="0" applyFont="1" applyBorder="1" applyAlignment="1">
      <alignment horizontal="center" vertical="center"/>
    </xf>
    <xf numFmtId="10" fontId="2" fillId="0" borderId="2" xfId="0" applyNumberFormat="1" applyFont="1" applyBorder="1" applyAlignment="1">
      <alignment horizontal="center" vertical="center"/>
    </xf>
    <xf numFmtId="0" fontId="6" fillId="0" borderId="0" xfId="0" applyFont="1" applyAlignment="1">
      <alignment vertical="center"/>
    </xf>
    <xf numFmtId="0" fontId="14" fillId="16" borderId="4" xfId="0" applyFont="1" applyFill="1" applyBorder="1" applyAlignment="1">
      <alignment horizontal="center" vertical="center"/>
    </xf>
    <xf numFmtId="0" fontId="14" fillId="17" borderId="4" xfId="0" applyFont="1" applyFill="1" applyBorder="1" applyAlignment="1">
      <alignment horizontal="center" vertical="center"/>
    </xf>
    <xf numFmtId="0" fontId="14" fillId="18" borderId="4" xfId="0" applyFont="1" applyFill="1" applyBorder="1" applyAlignment="1">
      <alignment horizontal="center" vertical="center"/>
    </xf>
    <xf numFmtId="2" fontId="2" fillId="10" borderId="4" xfId="0" applyNumberFormat="1" applyFont="1" applyFill="1" applyBorder="1" applyAlignment="1">
      <alignment horizontal="center" vertical="center" wrapText="1"/>
    </xf>
    <xf numFmtId="2" fontId="2" fillId="10" borderId="1" xfId="0" applyNumberFormat="1" applyFont="1" applyFill="1" applyBorder="1" applyAlignment="1">
      <alignment horizontal="center" vertical="center" wrapText="1"/>
    </xf>
    <xf numFmtId="0" fontId="6" fillId="10" borderId="2" xfId="0" applyFont="1" applyFill="1" applyBorder="1" applyAlignment="1">
      <alignment horizontal="center" vertical="center"/>
    </xf>
    <xf numFmtId="0" fontId="2" fillId="19" borderId="2" xfId="0" applyFont="1" applyFill="1" applyBorder="1" applyAlignment="1">
      <alignment horizontal="center" vertical="center"/>
    </xf>
    <xf numFmtId="0" fontId="2" fillId="19" borderId="3" xfId="0" applyFont="1" applyFill="1" applyBorder="1" applyAlignment="1">
      <alignment horizontal="left" vertical="center"/>
    </xf>
    <xf numFmtId="0" fontId="6" fillId="0" borderId="0" xfId="0" applyFont="1"/>
    <xf numFmtId="0" fontId="14" fillId="20" borderId="4" xfId="0" applyFont="1" applyFill="1" applyBorder="1" applyAlignment="1">
      <alignment horizontal="center" vertical="center"/>
    </xf>
    <xf numFmtId="0" fontId="14" fillId="21" borderId="4" xfId="0" applyFont="1" applyFill="1" applyBorder="1" applyAlignment="1">
      <alignment horizontal="center" vertical="center"/>
    </xf>
    <xf numFmtId="0" fontId="2" fillId="0" borderId="32" xfId="2" applyFont="1" applyBorder="1" applyAlignment="1">
      <alignment horizontal="center" vertical="center"/>
    </xf>
    <xf numFmtId="0" fontId="2" fillId="0" borderId="33" xfId="2" applyFont="1" applyBorder="1" applyAlignment="1">
      <alignment horizontal="center" vertical="center"/>
    </xf>
    <xf numFmtId="0" fontId="2" fillId="0" borderId="34" xfId="2"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2" applyFont="1" applyBorder="1" applyAlignment="1">
      <alignment horizontal="center" vertical="center"/>
    </xf>
    <xf numFmtId="0" fontId="2" fillId="0" borderId="2" xfId="2" applyFont="1" applyBorder="1" applyAlignment="1">
      <alignment horizontal="center" vertical="center"/>
    </xf>
    <xf numFmtId="0" fontId="2" fillId="0" borderId="36" xfId="2"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4" xfId="0" applyFont="1" applyBorder="1" applyAlignment="1">
      <alignment horizontal="center" vertical="center"/>
    </xf>
    <xf numFmtId="0" fontId="2" fillId="0" borderId="38" xfId="0" applyFont="1" applyBorder="1" applyAlignment="1">
      <alignment horizontal="center" vertical="center"/>
    </xf>
    <xf numFmtId="0" fontId="2" fillId="0" borderId="39" xfId="2" applyFont="1" applyBorder="1" applyAlignment="1">
      <alignment horizontal="center" vertical="center"/>
    </xf>
    <xf numFmtId="0" fontId="2" fillId="0" borderId="40" xfId="2" applyFont="1" applyBorder="1" applyAlignment="1">
      <alignment horizontal="center" vertical="center"/>
    </xf>
    <xf numFmtId="0" fontId="2" fillId="0" borderId="41" xfId="2"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15" fillId="0" borderId="1" xfId="0" applyFont="1" applyBorder="1" applyAlignment="1">
      <alignment horizontal="center" vertical="center" wrapText="1"/>
    </xf>
    <xf numFmtId="0" fontId="15" fillId="0" borderId="42" xfId="0" applyFont="1" applyBorder="1" applyAlignment="1">
      <alignment horizontal="center" vertical="center"/>
    </xf>
    <xf numFmtId="0" fontId="15" fillId="0" borderId="0" xfId="0" applyFont="1" applyAlignment="1">
      <alignment horizontal="center" vertical="center"/>
    </xf>
    <xf numFmtId="0" fontId="3" fillId="3" borderId="42" xfId="0" applyFont="1" applyFill="1" applyBorder="1" applyAlignment="1">
      <alignment vertical="center" wrapText="1"/>
    </xf>
    <xf numFmtId="0" fontId="3" fillId="3" borderId="43" xfId="0" applyFont="1" applyFill="1" applyBorder="1" applyAlignment="1">
      <alignment vertical="center" wrapText="1"/>
    </xf>
    <xf numFmtId="0" fontId="3" fillId="3" borderId="44" xfId="0" applyFont="1" applyFill="1" applyBorder="1" applyAlignment="1">
      <alignment vertical="center" wrapText="1"/>
    </xf>
    <xf numFmtId="0" fontId="2" fillId="0" borderId="45" xfId="0" applyFont="1" applyBorder="1"/>
    <xf numFmtId="0" fontId="2" fillId="0" borderId="0" xfId="0" applyFont="1"/>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3" borderId="48" xfId="0" applyFont="1" applyFill="1" applyBorder="1" applyAlignment="1">
      <alignment vertical="center" wrapText="1"/>
    </xf>
    <xf numFmtId="0" fontId="2" fillId="3" borderId="49" xfId="0" applyFont="1" applyFill="1" applyBorder="1" applyAlignment="1">
      <alignment vertical="center" wrapText="1"/>
    </xf>
    <xf numFmtId="0" fontId="2" fillId="3" borderId="50" xfId="0" applyFont="1" applyFill="1" applyBorder="1" applyAlignment="1">
      <alignment vertical="center" wrapText="1"/>
    </xf>
    <xf numFmtId="0" fontId="3" fillId="3" borderId="49" xfId="0" applyFont="1" applyFill="1" applyBorder="1" applyAlignment="1">
      <alignment vertical="center" wrapText="1"/>
    </xf>
    <xf numFmtId="0" fontId="2" fillId="0" borderId="46" xfId="0" applyFont="1" applyBorder="1" applyAlignment="1">
      <alignment horizontal="center" vertical="center" wrapText="1"/>
    </xf>
    <xf numFmtId="0" fontId="2" fillId="0" borderId="51" xfId="0" applyFont="1" applyBorder="1" applyAlignment="1">
      <alignment horizontal="center" vertical="center"/>
    </xf>
    <xf numFmtId="0" fontId="3" fillId="3" borderId="52" xfId="0" applyFont="1" applyFill="1" applyBorder="1" applyAlignment="1">
      <alignment vertical="center" wrapText="1"/>
    </xf>
    <xf numFmtId="0" fontId="2" fillId="3" borderId="52" xfId="0" applyFont="1" applyFill="1" applyBorder="1" applyAlignment="1">
      <alignment vertical="center" wrapText="1"/>
    </xf>
    <xf numFmtId="0" fontId="2" fillId="3" borderId="0" xfId="0" applyFont="1" applyFill="1" applyBorder="1" applyAlignment="1">
      <alignment vertical="center" wrapText="1"/>
    </xf>
    <xf numFmtId="0" fontId="2" fillId="0" borderId="53" xfId="0" applyFont="1" applyBorder="1" applyAlignment="1">
      <alignment horizontal="center" vertical="center"/>
    </xf>
    <xf numFmtId="0" fontId="2" fillId="0" borderId="48" xfId="0" applyFont="1" applyBorder="1" applyAlignment="1">
      <alignment horizontal="center" vertical="center"/>
    </xf>
    <xf numFmtId="0" fontId="2" fillId="0" borderId="54" xfId="0" applyFont="1" applyBorder="1" applyAlignment="1">
      <alignment horizontal="center" vertical="center" wrapText="1"/>
    </xf>
    <xf numFmtId="0" fontId="3" fillId="3" borderId="55" xfId="0" applyFont="1" applyFill="1" applyBorder="1" applyAlignment="1">
      <alignment vertical="center" wrapText="1"/>
    </xf>
    <xf numFmtId="0" fontId="3" fillId="3" borderId="50" xfId="0" applyFont="1" applyFill="1" applyBorder="1" applyAlignment="1">
      <alignment vertical="center" wrapText="1"/>
    </xf>
    <xf numFmtId="0" fontId="2" fillId="0" borderId="0" xfId="0" applyFont="1" applyAlignment="1">
      <alignment horizontal="center" vertical="center"/>
    </xf>
    <xf numFmtId="0" fontId="3" fillId="3" borderId="56" xfId="0" applyFont="1" applyFill="1" applyBorder="1" applyAlignment="1">
      <alignment vertical="center" wrapText="1"/>
    </xf>
    <xf numFmtId="0" fontId="3" fillId="3" borderId="0" xfId="0" applyFont="1" applyFill="1" applyBorder="1" applyAlignment="1">
      <alignment vertical="center" wrapText="1"/>
    </xf>
    <xf numFmtId="0" fontId="3" fillId="0" borderId="0" xfId="0" applyFont="1" applyAlignment="1">
      <alignment horizontal="center"/>
    </xf>
    <xf numFmtId="0" fontId="3" fillId="0" borderId="52" xfId="0" applyFont="1" applyBorder="1" applyAlignment="1">
      <alignment horizontal="center"/>
    </xf>
    <xf numFmtId="0" fontId="3" fillId="0" borderId="50" xfId="0" applyFont="1" applyBorder="1"/>
    <xf numFmtId="0" fontId="3" fillId="0" borderId="54" xfId="0" applyFont="1" applyBorder="1"/>
    <xf numFmtId="0" fontId="2" fillId="0" borderId="0" xfId="0" applyFont="1" applyAlignment="1">
      <alignment horizontal="left" vertical="center"/>
    </xf>
    <xf numFmtId="0" fontId="6"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wrapText="1"/>
    </xf>
    <xf numFmtId="0" fontId="2" fillId="0" borderId="0" xfId="0" applyFont="1" applyAlignment="1"/>
    <xf numFmtId="0" fontId="2" fillId="0" borderId="1" xfId="0" applyFont="1" applyBorder="1" applyAlignment="1">
      <alignment horizontal="center"/>
    </xf>
    <xf numFmtId="0" fontId="3" fillId="0" borderId="2" xfId="0" applyFont="1" applyBorder="1" applyAlignment="1">
      <alignment horizontal="center" vertical="center"/>
    </xf>
    <xf numFmtId="0" fontId="2" fillId="0" borderId="2" xfId="0" applyFont="1" applyBorder="1" applyAlignment="1">
      <alignment horizontal="left" vertical="center"/>
    </xf>
    <xf numFmtId="0" fontId="2" fillId="0" borderId="2" xfId="0" applyFont="1" applyBorder="1" applyAlignment="1">
      <alignment horizontal="center"/>
    </xf>
    <xf numFmtId="0" fontId="4" fillId="2" borderId="2" xfId="0" applyFont="1" applyFill="1" applyBorder="1" applyAlignment="1">
      <alignment horizontal="center" vertical="center" wrapText="1"/>
    </xf>
    <xf numFmtId="0" fontId="2" fillId="0" borderId="2" xfId="0" applyFont="1" applyBorder="1" applyAlignment="1">
      <alignment horizontal="left" vertical="center" wrapText="1"/>
    </xf>
    <xf numFmtId="0" fontId="3" fillId="2" borderId="2" xfId="0" applyFont="1" applyFill="1" applyBorder="1" applyAlignment="1">
      <alignment horizontal="center" vertical="center" wrapText="1"/>
    </xf>
    <xf numFmtId="0" fontId="2" fillId="3" borderId="2" xfId="0" applyFont="1" applyFill="1" applyBorder="1" applyAlignment="1">
      <alignment horizontal="left" vertical="center" wrapText="1"/>
    </xf>
    <xf numFmtId="0" fontId="2" fillId="0" borderId="2" xfId="0" applyFont="1" applyBorder="1" applyAlignment="1">
      <alignment horizontal="center" vertical="center" wrapText="1"/>
    </xf>
    <xf numFmtId="0" fontId="3" fillId="2"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3" fillId="2" borderId="2" xfId="0" applyFont="1" applyFill="1" applyBorder="1" applyAlignment="1">
      <alignment horizontal="center" vertical="center"/>
    </xf>
    <xf numFmtId="0" fontId="4" fillId="4" borderId="4"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7" fillId="0" borderId="2" xfId="0" applyFont="1" applyBorder="1" applyAlignment="1">
      <alignment horizontal="left" vertical="top" wrapText="1"/>
    </xf>
    <xf numFmtId="0" fontId="6" fillId="0" borderId="6" xfId="0" applyFont="1" applyBorder="1" applyAlignment="1">
      <alignment horizontal="left" vertical="center" wrapText="1"/>
    </xf>
    <xf numFmtId="0" fontId="6" fillId="0" borderId="13" xfId="0" applyFont="1" applyBorder="1" applyAlignment="1">
      <alignment horizontal="left" vertical="center" wrapText="1"/>
    </xf>
    <xf numFmtId="0" fontId="6" fillId="0" borderId="7" xfId="0" applyFont="1" applyBorder="1" applyAlignment="1">
      <alignment horizontal="center" vertical="center"/>
    </xf>
    <xf numFmtId="0" fontId="6" fillId="0" borderId="7" xfId="0" applyFont="1" applyBorder="1" applyAlignment="1">
      <alignment horizontal="left" vertical="center" wrapText="1"/>
    </xf>
    <xf numFmtId="0" fontId="8" fillId="0" borderId="7" xfId="0" applyFont="1" applyBorder="1" applyAlignment="1">
      <alignment horizontal="center" vertical="center" wrapText="1"/>
    </xf>
    <xf numFmtId="0" fontId="6" fillId="0" borderId="8" xfId="0" applyFont="1" applyBorder="1" applyAlignment="1">
      <alignment horizontal="center" vertical="center"/>
    </xf>
    <xf numFmtId="0" fontId="6" fillId="0" borderId="15" xfId="0" applyFont="1" applyBorder="1" applyAlignment="1">
      <alignment horizontal="left" vertical="center" wrapText="1"/>
    </xf>
    <xf numFmtId="0" fontId="7" fillId="0" borderId="2" xfId="0" applyFont="1" applyBorder="1" applyAlignment="1">
      <alignment horizontal="center" vertical="center" wrapText="1"/>
    </xf>
    <xf numFmtId="0" fontId="7" fillId="0" borderId="16" xfId="0" applyFont="1" applyBorder="1" applyAlignment="1">
      <alignment vertical="center" wrapText="1"/>
    </xf>
    <xf numFmtId="0" fontId="6" fillId="0" borderId="18" xfId="0" applyFont="1" applyBorder="1" applyAlignment="1">
      <alignment horizontal="left" vertical="center" wrapText="1"/>
    </xf>
    <xf numFmtId="0" fontId="9"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10" fillId="0" borderId="0" xfId="0" applyFont="1" applyBorder="1" applyAlignment="1">
      <alignment vertical="center" wrapText="1"/>
    </xf>
    <xf numFmtId="0" fontId="11" fillId="6" borderId="2" xfId="0" applyFont="1" applyFill="1" applyBorder="1" applyAlignment="1">
      <alignment horizontal="left" vertical="center" wrapText="1"/>
    </xf>
    <xf numFmtId="0" fontId="6" fillId="0" borderId="8" xfId="0" applyFont="1" applyBorder="1" applyAlignment="1">
      <alignment horizontal="center" vertical="center" wrapText="1"/>
    </xf>
    <xf numFmtId="0" fontId="2" fillId="0" borderId="3" xfId="0" applyFont="1" applyBorder="1" applyAlignment="1">
      <alignment horizontal="center" vertical="center" wrapText="1"/>
    </xf>
    <xf numFmtId="0" fontId="7" fillId="0" borderId="2" xfId="0" applyFont="1" applyBorder="1" applyAlignment="1">
      <alignment vertical="center" wrapText="1"/>
    </xf>
    <xf numFmtId="0" fontId="9"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2" fillId="0" borderId="4" xfId="0" applyFont="1" applyBorder="1" applyAlignment="1">
      <alignment horizontal="center"/>
    </xf>
    <xf numFmtId="0" fontId="4" fillId="0" borderId="2" xfId="0" applyFont="1" applyBorder="1" applyAlignment="1">
      <alignment horizontal="center" vertical="center"/>
    </xf>
    <xf numFmtId="0" fontId="4" fillId="4" borderId="2" xfId="0" applyFont="1" applyFill="1" applyBorder="1" applyAlignment="1">
      <alignment horizontal="center" vertical="center" wrapText="1"/>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6" fillId="0" borderId="2" xfId="0" applyFont="1" applyBorder="1" applyAlignment="1">
      <alignment vertical="center"/>
    </xf>
    <xf numFmtId="165" fontId="3" fillId="9" borderId="2" xfId="0" applyNumberFormat="1" applyFont="1" applyFill="1" applyBorder="1" applyAlignment="1">
      <alignment horizontal="center" wrapText="1"/>
    </xf>
    <xf numFmtId="0" fontId="3" fillId="9" borderId="2" xfId="0" applyFont="1" applyFill="1" applyBorder="1" applyAlignment="1">
      <alignment horizontal="center" wrapText="1"/>
    </xf>
    <xf numFmtId="0" fontId="2" fillId="0" borderId="2" xfId="0" applyFont="1" applyBorder="1" applyAlignment="1"/>
    <xf numFmtId="0" fontId="3" fillId="7" borderId="29" xfId="0" applyFont="1" applyFill="1" applyBorder="1" applyAlignment="1">
      <alignment horizontal="center" vertical="center" wrapText="1"/>
    </xf>
    <xf numFmtId="0" fontId="3" fillId="7" borderId="30" xfId="0" applyFont="1" applyFill="1" applyBorder="1" applyAlignment="1">
      <alignment horizontal="center" vertical="center" wrapText="1"/>
    </xf>
    <xf numFmtId="0" fontId="2" fillId="0" borderId="31" xfId="0" applyFont="1" applyBorder="1" applyAlignment="1">
      <alignment horizontal="left" vertical="center" wrapText="1"/>
    </xf>
    <xf numFmtId="0" fontId="3" fillId="0" borderId="30" xfId="0" applyFont="1" applyBorder="1" applyAlignment="1">
      <alignment horizontal="center" vertical="center"/>
    </xf>
    <xf numFmtId="0" fontId="3" fillId="9" borderId="2" xfId="0" applyFont="1" applyFill="1" applyBorder="1" applyAlignment="1">
      <alignment horizontal="center" vertical="center" wrapText="1"/>
    </xf>
    <xf numFmtId="0" fontId="3" fillId="9" borderId="16" xfId="0" applyFont="1" applyFill="1" applyBorder="1" applyAlignment="1">
      <alignment horizontal="center" vertical="center" wrapText="1"/>
    </xf>
    <xf numFmtId="0" fontId="2" fillId="0" borderId="3" xfId="0" applyFont="1" applyBorder="1" applyAlignment="1">
      <alignment horizontal="left" vertical="center"/>
    </xf>
    <xf numFmtId="0" fontId="2" fillId="0" borderId="3" xfId="2" applyFont="1" applyBorder="1" applyAlignment="1">
      <alignment horizontal="left" vertical="center"/>
    </xf>
    <xf numFmtId="0" fontId="2" fillId="0" borderId="4" xfId="0" applyFont="1" applyBorder="1" applyAlignment="1">
      <alignment horizontal="left" vertical="center" wrapText="1"/>
    </xf>
    <xf numFmtId="0" fontId="2" fillId="0" borderId="2" xfId="0" applyFont="1" applyBorder="1" applyAlignment="1">
      <alignment horizontal="center" wrapText="1"/>
    </xf>
    <xf numFmtId="0" fontId="3" fillId="12" borderId="29" xfId="0" applyFont="1" applyFill="1" applyBorder="1" applyAlignment="1">
      <alignment horizontal="center" vertical="center" wrapText="1"/>
    </xf>
    <xf numFmtId="0" fontId="3" fillId="12" borderId="30" xfId="0" applyFont="1" applyFill="1" applyBorder="1" applyAlignment="1">
      <alignment horizontal="center" vertical="center" wrapText="1"/>
    </xf>
    <xf numFmtId="0" fontId="6" fillId="0" borderId="4" xfId="0" applyFont="1" applyBorder="1" applyAlignment="1">
      <alignment horizontal="left" vertical="center" wrapText="1"/>
    </xf>
    <xf numFmtId="0" fontId="3" fillId="9" borderId="4" xfId="0" applyFont="1" applyFill="1" applyBorder="1" applyAlignment="1">
      <alignment horizontal="center" vertical="center"/>
    </xf>
    <xf numFmtId="0" fontId="4" fillId="9" borderId="2" xfId="0" applyFont="1" applyFill="1" applyBorder="1" applyAlignment="1">
      <alignment horizontal="center" vertical="center"/>
    </xf>
    <xf numFmtId="2" fontId="3" fillId="15" borderId="1" xfId="0" applyNumberFormat="1" applyFont="1" applyFill="1" applyBorder="1" applyAlignment="1">
      <alignment horizontal="center" vertical="center" wrapText="1"/>
    </xf>
    <xf numFmtId="0" fontId="3" fillId="15" borderId="2" xfId="0" applyFont="1" applyFill="1" applyBorder="1" applyAlignment="1">
      <alignment horizontal="center" vertical="center" wrapText="1"/>
    </xf>
    <xf numFmtId="0" fontId="6" fillId="10" borderId="2" xfId="0" applyFont="1" applyFill="1" applyBorder="1" applyAlignment="1">
      <alignment horizontal="center" vertical="center"/>
    </xf>
    <xf numFmtId="0" fontId="2" fillId="19" borderId="2" xfId="0" applyFont="1" applyFill="1" applyBorder="1" applyAlignment="1">
      <alignment horizontal="left" vertical="center"/>
    </xf>
    <xf numFmtId="0" fontId="2" fillId="0" borderId="3" xfId="0" applyFont="1" applyBorder="1" applyAlignment="1">
      <alignment horizontal="left" vertical="center" wrapText="1"/>
    </xf>
    <xf numFmtId="0" fontId="2" fillId="0" borderId="16" xfId="0" applyFont="1" applyBorder="1" applyAlignment="1">
      <alignment horizontal="left" vertical="center"/>
    </xf>
    <xf numFmtId="0" fontId="2" fillId="0" borderId="2" xfId="0" applyFont="1" applyBorder="1" applyAlignment="1">
      <alignment horizontal="left" vertical="top" wrapText="1"/>
    </xf>
    <xf numFmtId="0" fontId="2" fillId="0" borderId="2" xfId="0" applyFont="1" applyBorder="1" applyAlignment="1">
      <alignment horizontal="left" vertical="top"/>
    </xf>
    <xf numFmtId="0" fontId="3" fillId="9" borderId="1" xfId="0" applyFont="1" applyFill="1" applyBorder="1" applyAlignment="1">
      <alignment horizontal="center" vertical="center" wrapText="1"/>
    </xf>
    <xf numFmtId="0" fontId="7" fillId="15" borderId="2" xfId="0" applyFont="1" applyFill="1" applyBorder="1" applyAlignment="1">
      <alignment horizontal="center" vertical="center"/>
    </xf>
    <xf numFmtId="166" fontId="22" fillId="22" borderId="28" xfId="3" applyNumberFormat="1" applyFont="1" applyBorder="1" applyAlignment="1">
      <alignment horizontal="center" vertical="center"/>
    </xf>
    <xf numFmtId="166" fontId="22" fillId="22" borderId="2" xfId="3" applyNumberFormat="1" applyFont="1" applyBorder="1" applyAlignment="1">
      <alignment horizontal="center" vertical="center"/>
    </xf>
    <xf numFmtId="166" fontId="23" fillId="0" borderId="2" xfId="0" applyNumberFormat="1" applyFont="1" applyFill="1" applyBorder="1" applyAlignment="1">
      <alignment horizontal="center" vertical="center"/>
    </xf>
    <xf numFmtId="166" fontId="24" fillId="24" borderId="28" xfId="5" applyNumberFormat="1" applyFont="1" applyBorder="1" applyAlignment="1">
      <alignment horizontal="center" vertical="center"/>
    </xf>
    <xf numFmtId="166" fontId="24" fillId="24" borderId="2" xfId="5" applyNumberFormat="1" applyFont="1" applyBorder="1" applyAlignment="1">
      <alignment horizontal="center" vertical="center"/>
    </xf>
    <xf numFmtId="9" fontId="23" fillId="0" borderId="2" xfId="0" applyNumberFormat="1" applyFont="1" applyFill="1" applyBorder="1" applyAlignment="1">
      <alignment horizontal="center" vertical="center"/>
    </xf>
    <xf numFmtId="9" fontId="25" fillId="23" borderId="4" xfId="4" applyNumberFormat="1" applyFont="1" applyBorder="1" applyAlignment="1" applyProtection="1">
      <alignment horizontal="center" vertical="center"/>
    </xf>
    <xf numFmtId="9" fontId="24" fillId="24" borderId="2" xfId="5" applyNumberFormat="1" applyFont="1" applyBorder="1" applyAlignment="1">
      <alignment horizontal="center" vertical="center"/>
    </xf>
    <xf numFmtId="9" fontId="22" fillId="22" borderId="28" xfId="3" applyNumberFormat="1" applyFont="1" applyBorder="1" applyAlignment="1">
      <alignment horizontal="center" vertical="center"/>
    </xf>
    <xf numFmtId="9" fontId="22" fillId="22" borderId="2" xfId="3" applyNumberFormat="1" applyFont="1" applyBorder="1" applyAlignment="1">
      <alignment horizontal="center" vertical="center"/>
    </xf>
  </cellXfs>
  <cellStyles count="6">
    <cellStyle name="Bueno" xfId="3" builtinId="26"/>
    <cellStyle name="Incorrecto" xfId="4" builtinId="27"/>
    <cellStyle name="Neutral" xfId="5" builtinId="28"/>
    <cellStyle name="Normal" xfId="0" builtinId="0"/>
    <cellStyle name="Porcentaje" xfId="1" builtinId="5"/>
    <cellStyle name="Texto explicativo" xfId="2" builtinId="53" customBuiltin="1"/>
  </cellStyles>
  <dxfs count="74">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D9EAD3"/>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D9EAD3"/>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D9EAD3"/>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D9EAD3"/>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D9EAD3"/>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D9EAD3"/>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D9EAD3"/>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D9EAD3"/>
        </patternFill>
      </fill>
    </dxf>
    <dxf>
      <font>
        <color rgb="FF9C6500"/>
      </font>
      <fill>
        <patternFill>
          <bgColor rgb="FFFFEB9C"/>
        </patternFill>
      </fill>
    </dxf>
    <dxf>
      <font>
        <color rgb="FF9C0006"/>
      </font>
      <fill>
        <patternFill>
          <bgColor rgb="FFFFC7CE"/>
        </patternFill>
      </fill>
    </dxf>
    <dxf>
      <fill>
        <patternFill>
          <bgColor rgb="FFD9EAD3"/>
        </patternFill>
      </fill>
    </dxf>
    <dxf>
      <font>
        <color rgb="FF9C0006"/>
      </font>
      <fill>
        <patternFill>
          <bgColor rgb="FFFFC7CE"/>
        </patternFill>
      </fill>
    </dxf>
    <dxf>
      <fill>
        <patternFill>
          <bgColor rgb="FFD9EAD3"/>
        </patternFill>
      </fill>
    </dxf>
    <dxf>
      <fill>
        <patternFill>
          <bgColor rgb="FFD9EAD3"/>
        </patternFill>
      </fill>
    </dxf>
  </dxfs>
  <tableStyles count="0" defaultTableStyle="TableStyleMedium2" defaultPivotStyle="PivotStyleLight16"/>
  <colors>
    <indexedColors>
      <rgbColor rgb="FF000000"/>
      <rgbColor rgb="FFFFFFFF"/>
      <rgbColor rgb="FFFF0000"/>
      <rgbColor rgb="FF00FF00"/>
      <rgbColor rgb="FF0000FF"/>
      <rgbColor rgb="FFFFD966"/>
      <rgbColor rgb="FFFF00FF"/>
      <rgbColor rgb="FF00FFFF"/>
      <rgbColor rgb="FF800000"/>
      <rgbColor rgb="FF008000"/>
      <rgbColor rgb="FF000080"/>
      <rgbColor rgb="FF808000"/>
      <rgbColor rgb="FF9900FF"/>
      <rgbColor rgb="FF008080"/>
      <rgbColor rgb="FFAEABAB"/>
      <rgbColor rgb="FF8E7CC3"/>
      <rgbColor rgb="FF6D9EEB"/>
      <rgbColor rgb="FF993366"/>
      <rgbColor rgb="FFFBFBFE"/>
      <rgbColor rgb="FFF3F3F3"/>
      <rgbColor rgb="FF660066"/>
      <rgbColor rgb="FFE06666"/>
      <rgbColor rgb="FF0066CC"/>
      <rgbColor rgb="FFC9DAF8"/>
      <rgbColor rgb="FF000080"/>
      <rgbColor rgb="FFFF00FF"/>
      <rgbColor rgb="FFEAD1DC"/>
      <rgbColor rgb="FF00FFFF"/>
      <rgbColor rgb="FF800080"/>
      <rgbColor rgb="FF800000"/>
      <rgbColor rgb="FF008080"/>
      <rgbColor rgb="FF0000FF"/>
      <rgbColor rgb="FF00CCFF"/>
      <rgbColor rgb="FFD9D2E9"/>
      <rgbColor rgb="FFD9EAD3"/>
      <rgbColor rgb="FFFCE5CD"/>
      <rgbColor rgb="FFA4C2F4"/>
      <rgbColor rgb="FFF6B26B"/>
      <rgbColor rgb="FFD5A6BD"/>
      <rgbColor rgb="FFF9CB9C"/>
      <rgbColor rgb="FF3366FF"/>
      <rgbColor rgb="FF64BF7C"/>
      <rgbColor rgb="FF92D050"/>
      <rgbColor rgb="FFFFD965"/>
      <rgbColor rgb="FFFF9900"/>
      <rgbColor rgb="FFFF6600"/>
      <rgbColor rgb="FF666699"/>
      <rgbColor rgb="FFC27BA0"/>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819000</xdr:colOff>
      <xdr:row>0</xdr:row>
      <xdr:rowOff>76320</xdr:rowOff>
    </xdr:from>
    <xdr:to>
      <xdr:col>1</xdr:col>
      <xdr:colOff>256320</xdr:colOff>
      <xdr:row>2</xdr:row>
      <xdr:rowOff>304560</xdr:rowOff>
    </xdr:to>
    <xdr:pic>
      <xdr:nvPicPr>
        <xdr:cNvPr id="2" name="image1.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819000" y="76320"/>
          <a:ext cx="657000" cy="64728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1047600</xdr:colOff>
      <xdr:row>0</xdr:row>
      <xdr:rowOff>76320</xdr:rowOff>
    </xdr:from>
    <xdr:to>
      <xdr:col>1</xdr:col>
      <xdr:colOff>233280</xdr:colOff>
      <xdr:row>3</xdr:row>
      <xdr:rowOff>95040</xdr:rowOff>
    </xdr:to>
    <xdr:pic>
      <xdr:nvPicPr>
        <xdr:cNvPr id="2" name="image1.pn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1047600" y="76320"/>
          <a:ext cx="657360" cy="647280"/>
        </a:xfrm>
        <a:prstGeom prst="rect">
          <a:avLst/>
        </a:prstGeom>
        <a:ln>
          <a:noFill/>
        </a:ln>
      </xdr:spPr>
    </xdr:pic>
    <xdr:clientData/>
  </xdr:twoCellAnchor>
  <xdr:twoCellAnchor>
    <xdr:from>
      <xdr:col>0</xdr:col>
      <xdr:colOff>0</xdr:colOff>
      <xdr:row>0</xdr:row>
      <xdr:rowOff>0</xdr:rowOff>
    </xdr:from>
    <xdr:to>
      <xdr:col>8</xdr:col>
      <xdr:colOff>123825</xdr:colOff>
      <xdr:row>44</xdr:row>
      <xdr:rowOff>38100</xdr:rowOff>
    </xdr:to>
    <xdr:sp macro="" textlink="">
      <xdr:nvSpPr>
        <xdr:cNvPr id="2050" name="shapetype_202" hidden="1">
          <a:extLst>
            <a:ext uri="{FF2B5EF4-FFF2-40B4-BE49-F238E27FC236}">
              <a16:creationId xmlns:a16="http://schemas.microsoft.com/office/drawing/2014/main" id="{00000000-0008-0000-0100-00000208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1059480</xdr:colOff>
      <xdr:row>0</xdr:row>
      <xdr:rowOff>119160</xdr:rowOff>
    </xdr:from>
    <xdr:to>
      <xdr:col>1</xdr:col>
      <xdr:colOff>244800</xdr:colOff>
      <xdr:row>3</xdr:row>
      <xdr:rowOff>137880</xdr:rowOff>
    </xdr:to>
    <xdr:pic>
      <xdr:nvPicPr>
        <xdr:cNvPr id="2" name="image1.pn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tretch/>
      </xdr:blipFill>
      <xdr:spPr>
        <a:xfrm>
          <a:off x="1059480" y="119160"/>
          <a:ext cx="657000" cy="647280"/>
        </a:xfrm>
        <a:prstGeom prst="rect">
          <a:avLst/>
        </a:prstGeom>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1085760</xdr:colOff>
      <xdr:row>0</xdr:row>
      <xdr:rowOff>95400</xdr:rowOff>
    </xdr:from>
    <xdr:to>
      <xdr:col>1</xdr:col>
      <xdr:colOff>271080</xdr:colOff>
      <xdr:row>3</xdr:row>
      <xdr:rowOff>114120</xdr:rowOff>
    </xdr:to>
    <xdr:pic>
      <xdr:nvPicPr>
        <xdr:cNvPr id="3" name="image1.png">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stretch/>
      </xdr:blipFill>
      <xdr:spPr>
        <a:xfrm>
          <a:off x="1085760" y="95400"/>
          <a:ext cx="657000" cy="647280"/>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1076400</xdr:colOff>
      <xdr:row>0</xdr:row>
      <xdr:rowOff>104760</xdr:rowOff>
    </xdr:from>
    <xdr:to>
      <xdr:col>1</xdr:col>
      <xdr:colOff>261720</xdr:colOff>
      <xdr:row>3</xdr:row>
      <xdr:rowOff>123480</xdr:rowOff>
    </xdr:to>
    <xdr:pic>
      <xdr:nvPicPr>
        <xdr:cNvPr id="4" name="image1.pn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a:stretch/>
      </xdr:blipFill>
      <xdr:spPr>
        <a:xfrm>
          <a:off x="1076400" y="104760"/>
          <a:ext cx="657000" cy="647280"/>
        </a:xfrm>
        <a:prstGeom prst="rect">
          <a:avLst/>
        </a:prstGeom>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1076400</xdr:colOff>
      <xdr:row>0</xdr:row>
      <xdr:rowOff>114480</xdr:rowOff>
    </xdr:from>
    <xdr:to>
      <xdr:col>1</xdr:col>
      <xdr:colOff>262080</xdr:colOff>
      <xdr:row>3</xdr:row>
      <xdr:rowOff>133200</xdr:rowOff>
    </xdr:to>
    <xdr:pic>
      <xdr:nvPicPr>
        <xdr:cNvPr id="5" name="image1.png">
          <a:extLst>
            <a:ext uri="{FF2B5EF4-FFF2-40B4-BE49-F238E27FC236}">
              <a16:creationId xmlns:a16="http://schemas.microsoft.com/office/drawing/2014/main" id="{00000000-0008-0000-0500-000005000000}"/>
            </a:ext>
          </a:extLst>
        </xdr:cNvPr>
        <xdr:cNvPicPr/>
      </xdr:nvPicPr>
      <xdr:blipFill>
        <a:blip xmlns:r="http://schemas.openxmlformats.org/officeDocument/2006/relationships" r:embed="rId1"/>
        <a:stretch/>
      </xdr:blipFill>
      <xdr:spPr>
        <a:xfrm>
          <a:off x="1076400" y="114480"/>
          <a:ext cx="657360" cy="647280"/>
        </a:xfrm>
        <a:prstGeom prst="rect">
          <a:avLst/>
        </a:prstGeom>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1066680</xdr:colOff>
      <xdr:row>0</xdr:row>
      <xdr:rowOff>76320</xdr:rowOff>
    </xdr:from>
    <xdr:to>
      <xdr:col>1</xdr:col>
      <xdr:colOff>252000</xdr:colOff>
      <xdr:row>3</xdr:row>
      <xdr:rowOff>95040</xdr:rowOff>
    </xdr:to>
    <xdr:pic>
      <xdr:nvPicPr>
        <xdr:cNvPr id="6" name="image1.png">
          <a:extLst>
            <a:ext uri="{FF2B5EF4-FFF2-40B4-BE49-F238E27FC236}">
              <a16:creationId xmlns:a16="http://schemas.microsoft.com/office/drawing/2014/main" id="{00000000-0008-0000-0600-000006000000}"/>
            </a:ext>
          </a:extLst>
        </xdr:cNvPr>
        <xdr:cNvPicPr/>
      </xdr:nvPicPr>
      <xdr:blipFill>
        <a:blip xmlns:r="http://schemas.openxmlformats.org/officeDocument/2006/relationships" r:embed="rId1"/>
        <a:stretch/>
      </xdr:blipFill>
      <xdr:spPr>
        <a:xfrm>
          <a:off x="1066680" y="76320"/>
          <a:ext cx="657000" cy="647280"/>
        </a:xfrm>
        <a:prstGeom prst="rect">
          <a:avLst/>
        </a:prstGeom>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495360</xdr:colOff>
      <xdr:row>0</xdr:row>
      <xdr:rowOff>0</xdr:rowOff>
    </xdr:from>
    <xdr:to>
      <xdr:col>1</xdr:col>
      <xdr:colOff>1152360</xdr:colOff>
      <xdr:row>3</xdr:row>
      <xdr:rowOff>18720</xdr:rowOff>
    </xdr:to>
    <xdr:pic>
      <xdr:nvPicPr>
        <xdr:cNvPr id="7" name="image1.png">
          <a:extLst>
            <a:ext uri="{FF2B5EF4-FFF2-40B4-BE49-F238E27FC236}">
              <a16:creationId xmlns:a16="http://schemas.microsoft.com/office/drawing/2014/main" id="{00000000-0008-0000-0700-000007000000}"/>
            </a:ext>
          </a:extLst>
        </xdr:cNvPr>
        <xdr:cNvPicPr/>
      </xdr:nvPicPr>
      <xdr:blipFill>
        <a:blip xmlns:r="http://schemas.openxmlformats.org/officeDocument/2006/relationships" r:embed="rId1"/>
        <a:stretch/>
      </xdr:blipFill>
      <xdr:spPr>
        <a:xfrm>
          <a:off x="1967040" y="0"/>
          <a:ext cx="657000" cy="647280"/>
        </a:xfrm>
        <a:prstGeom prst="rect">
          <a:avLst/>
        </a:prstGeom>
        <a:ln>
          <a:noFill/>
        </a:ln>
      </xdr:spPr>
    </xdr:pic>
    <xdr:clientData/>
  </xdr:twoCellAnchor>
  <xdr:twoCellAnchor>
    <xdr:from>
      <xdr:col>0</xdr:col>
      <xdr:colOff>0</xdr:colOff>
      <xdr:row>0</xdr:row>
      <xdr:rowOff>0</xdr:rowOff>
    </xdr:from>
    <xdr:to>
      <xdr:col>8</xdr:col>
      <xdr:colOff>600075</xdr:colOff>
      <xdr:row>34</xdr:row>
      <xdr:rowOff>152400</xdr:rowOff>
    </xdr:to>
    <xdr:sp macro="" textlink="">
      <xdr:nvSpPr>
        <xdr:cNvPr id="8194" name="shapetype_202" hidden="1">
          <a:extLst>
            <a:ext uri="{FF2B5EF4-FFF2-40B4-BE49-F238E27FC236}">
              <a16:creationId xmlns:a16="http://schemas.microsoft.com/office/drawing/2014/main" id="{00000000-0008-0000-0700-00000220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1371600</xdr:colOff>
      <xdr:row>0</xdr:row>
      <xdr:rowOff>0</xdr:rowOff>
    </xdr:from>
    <xdr:to>
      <xdr:col>0</xdr:col>
      <xdr:colOff>2028600</xdr:colOff>
      <xdr:row>3</xdr:row>
      <xdr:rowOff>18720</xdr:rowOff>
    </xdr:to>
    <xdr:pic>
      <xdr:nvPicPr>
        <xdr:cNvPr id="8" name="image1.png">
          <a:extLst>
            <a:ext uri="{FF2B5EF4-FFF2-40B4-BE49-F238E27FC236}">
              <a16:creationId xmlns:a16="http://schemas.microsoft.com/office/drawing/2014/main" id="{00000000-0008-0000-0800-000008000000}"/>
            </a:ext>
          </a:extLst>
        </xdr:cNvPr>
        <xdr:cNvPicPr/>
      </xdr:nvPicPr>
      <xdr:blipFill>
        <a:blip xmlns:r="http://schemas.openxmlformats.org/officeDocument/2006/relationships" r:embed="rId1"/>
        <a:stretch/>
      </xdr:blipFill>
      <xdr:spPr>
        <a:xfrm>
          <a:off x="1371600" y="0"/>
          <a:ext cx="657000" cy="647280"/>
        </a:xfrm>
        <a:prstGeom prst="rect">
          <a:avLst/>
        </a:prstGeom>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D9EEB"/>
    <pageSetUpPr fitToPage="1"/>
  </sheetPr>
  <dimension ref="A1:K33"/>
  <sheetViews>
    <sheetView showGridLines="0" tabSelected="1" zoomScaleNormal="100" workbookViewId="0">
      <selection sqref="A1:B3"/>
    </sheetView>
  </sheetViews>
  <sheetFormatPr baseColWidth="10" defaultColWidth="9.140625" defaultRowHeight="15" x14ac:dyDescent="0.25"/>
  <cols>
    <col min="1" max="1" width="17.28515625" customWidth="1"/>
    <col min="2" max="2" width="17.140625" customWidth="1"/>
    <col min="3" max="3" width="40.28515625" customWidth="1"/>
    <col min="4" max="4" width="5.140625" customWidth="1"/>
    <col min="5" max="5" width="8.85546875" customWidth="1"/>
    <col min="6" max="6" width="11.28515625" customWidth="1"/>
    <col min="7" max="7" width="15.7109375" customWidth="1"/>
    <col min="8" max="8" width="11.28515625" customWidth="1"/>
    <col min="9" max="9" width="15" customWidth="1"/>
    <col min="10" max="10" width="14.42578125" customWidth="1"/>
    <col min="11" max="11" width="11.85546875" customWidth="1"/>
    <col min="12" max="1025" width="14.42578125" customWidth="1"/>
  </cols>
  <sheetData>
    <row r="1" spans="1:11" ht="16.5" x14ac:dyDescent="0.25">
      <c r="A1" s="151"/>
      <c r="B1" s="151"/>
      <c r="C1" s="152" t="s">
        <v>0</v>
      </c>
      <c r="D1" s="152"/>
      <c r="E1" s="152"/>
      <c r="F1" s="152"/>
      <c r="G1" s="152"/>
      <c r="H1" s="152"/>
      <c r="I1" s="153" t="s">
        <v>1</v>
      </c>
      <c r="J1" s="153"/>
      <c r="K1" s="153"/>
    </row>
    <row r="2" spans="1:11" ht="16.5" x14ac:dyDescent="0.25">
      <c r="A2" s="151"/>
      <c r="B2" s="151"/>
      <c r="C2" s="152"/>
      <c r="D2" s="152"/>
      <c r="E2" s="152"/>
      <c r="F2" s="152"/>
      <c r="G2" s="152"/>
      <c r="H2" s="152"/>
      <c r="I2" s="153" t="s">
        <v>2</v>
      </c>
      <c r="J2" s="153"/>
      <c r="K2" s="153"/>
    </row>
    <row r="3" spans="1:11" ht="24.95" customHeight="1" x14ac:dyDescent="0.25">
      <c r="A3" s="151"/>
      <c r="B3" s="151"/>
      <c r="C3" s="152" t="s">
        <v>3</v>
      </c>
      <c r="D3" s="152"/>
      <c r="E3" s="152"/>
      <c r="F3" s="152"/>
      <c r="G3" s="152"/>
      <c r="H3" s="152"/>
      <c r="I3" s="153" t="s">
        <v>4</v>
      </c>
      <c r="J3" s="153"/>
      <c r="K3" s="153"/>
    </row>
    <row r="4" spans="1:11" ht="16.5" x14ac:dyDescent="0.3">
      <c r="A4" s="154"/>
      <c r="B4" s="154"/>
      <c r="C4" s="154"/>
      <c r="D4" s="154"/>
      <c r="E4" s="154"/>
      <c r="F4" s="154"/>
      <c r="G4" s="154"/>
      <c r="H4" s="154"/>
      <c r="I4" s="154"/>
      <c r="J4" s="154"/>
      <c r="K4" s="154"/>
    </row>
    <row r="5" spans="1:11" ht="15" customHeight="1" x14ac:dyDescent="0.25">
      <c r="A5" s="155" t="s">
        <v>5</v>
      </c>
      <c r="B5" s="155"/>
      <c r="C5" s="155"/>
      <c r="D5" s="155"/>
      <c r="E5" s="155"/>
      <c r="F5" s="155"/>
      <c r="G5" s="155"/>
      <c r="H5" s="155"/>
      <c r="I5" s="155"/>
      <c r="J5" s="155"/>
      <c r="K5" s="155"/>
    </row>
    <row r="6" spans="1:11" ht="15" customHeight="1" x14ac:dyDescent="0.25">
      <c r="A6" s="155" t="s">
        <v>6</v>
      </c>
      <c r="B6" s="155"/>
      <c r="C6" s="156" t="s">
        <v>7</v>
      </c>
      <c r="D6" s="156"/>
      <c r="E6" s="156"/>
      <c r="F6" s="156"/>
      <c r="G6" s="156"/>
      <c r="H6" s="156"/>
      <c r="I6" s="156"/>
      <c r="J6" s="156"/>
      <c r="K6" s="156"/>
    </row>
    <row r="7" spans="1:11" ht="30" customHeight="1" x14ac:dyDescent="0.25">
      <c r="A7" s="157" t="s">
        <v>8</v>
      </c>
      <c r="B7" s="157"/>
      <c r="C7" s="156" t="s">
        <v>9</v>
      </c>
      <c r="D7" s="156"/>
      <c r="E7" s="156"/>
      <c r="F7" s="156"/>
      <c r="G7" s="156"/>
      <c r="H7" s="156"/>
      <c r="I7" s="156"/>
      <c r="J7" s="156"/>
      <c r="K7" s="156"/>
    </row>
    <row r="8" spans="1:11" ht="15" customHeight="1" x14ac:dyDescent="0.25">
      <c r="A8" s="157" t="s">
        <v>10</v>
      </c>
      <c r="B8" s="157"/>
      <c r="C8" s="158" t="s">
        <v>11</v>
      </c>
      <c r="D8" s="158"/>
      <c r="E8" s="158"/>
      <c r="F8" s="158"/>
      <c r="G8" s="158"/>
      <c r="H8" s="158"/>
      <c r="I8" s="158"/>
      <c r="J8" s="158"/>
      <c r="K8" s="158"/>
    </row>
    <row r="9" spans="1:11" ht="32.25" customHeight="1" x14ac:dyDescent="0.25">
      <c r="A9" s="157" t="s">
        <v>12</v>
      </c>
      <c r="B9" s="157"/>
      <c r="C9" s="158" t="s">
        <v>13</v>
      </c>
      <c r="D9" s="158"/>
      <c r="E9" s="158"/>
      <c r="F9" s="158"/>
      <c r="G9" s="158"/>
      <c r="H9" s="158"/>
      <c r="I9" s="158"/>
      <c r="J9" s="158"/>
      <c r="K9" s="158"/>
    </row>
    <row r="10" spans="1:11" ht="8.1" customHeight="1" x14ac:dyDescent="0.25">
      <c r="A10" s="159"/>
      <c r="B10" s="159"/>
      <c r="C10" s="159"/>
      <c r="D10" s="159"/>
      <c r="E10" s="159"/>
      <c r="F10" s="159"/>
      <c r="G10" s="159"/>
      <c r="H10" s="159"/>
      <c r="I10" s="159"/>
      <c r="J10" s="159"/>
      <c r="K10" s="159"/>
    </row>
    <row r="11" spans="1:11" ht="30.75" customHeight="1" x14ac:dyDescent="0.25">
      <c r="A11" s="160" t="s">
        <v>14</v>
      </c>
      <c r="B11" s="160"/>
      <c r="C11" s="158" t="s">
        <v>15</v>
      </c>
      <c r="D11" s="158"/>
      <c r="E11" s="158"/>
      <c r="F11" s="160" t="s">
        <v>16</v>
      </c>
      <c r="G11" s="160"/>
      <c r="H11" s="161" t="s">
        <v>17</v>
      </c>
      <c r="I11" s="161"/>
      <c r="J11" s="161"/>
      <c r="K11" s="161"/>
    </row>
    <row r="12" spans="1:11" ht="8.1" customHeight="1" x14ac:dyDescent="0.25">
      <c r="A12" s="162"/>
      <c r="B12" s="162"/>
      <c r="C12" s="162"/>
      <c r="D12" s="162"/>
      <c r="E12" s="162"/>
      <c r="F12" s="162"/>
      <c r="G12" s="162"/>
      <c r="H12" s="162"/>
      <c r="I12" s="162"/>
      <c r="J12" s="162"/>
      <c r="K12" s="162"/>
    </row>
    <row r="13" spans="1:11" ht="16.5" x14ac:dyDescent="0.25">
      <c r="A13" s="163" t="s">
        <v>18</v>
      </c>
      <c r="B13" s="163"/>
      <c r="C13" s="163"/>
      <c r="D13" s="163"/>
      <c r="E13" s="163"/>
      <c r="F13" s="163"/>
      <c r="G13" s="163"/>
      <c r="H13" s="163"/>
      <c r="I13" s="163"/>
      <c r="J13" s="163"/>
      <c r="K13" s="163"/>
    </row>
    <row r="14" spans="1:11" ht="66" customHeight="1" x14ac:dyDescent="0.25">
      <c r="A14" s="2" t="s">
        <v>19</v>
      </c>
      <c r="B14" s="2" t="s">
        <v>20</v>
      </c>
      <c r="C14" s="2" t="s">
        <v>18</v>
      </c>
      <c r="D14" s="164" t="s">
        <v>21</v>
      </c>
      <c r="E14" s="164"/>
      <c r="F14" s="164"/>
      <c r="G14" s="164"/>
      <c r="H14" s="3" t="s">
        <v>22</v>
      </c>
      <c r="I14" s="165" t="s">
        <v>23</v>
      </c>
      <c r="J14" s="165"/>
      <c r="K14" s="4" t="s">
        <v>24</v>
      </c>
    </row>
    <row r="15" spans="1:11" ht="32.25" customHeight="1" x14ac:dyDescent="0.25">
      <c r="A15" s="166" t="s">
        <v>25</v>
      </c>
      <c r="B15" s="167" t="s">
        <v>26</v>
      </c>
      <c r="C15" s="168" t="s">
        <v>27</v>
      </c>
      <c r="D15" s="5" t="s">
        <v>28</v>
      </c>
      <c r="E15" s="169" t="s">
        <v>29</v>
      </c>
      <c r="F15" s="169"/>
      <c r="G15" s="169"/>
      <c r="H15" s="6" t="s">
        <v>30</v>
      </c>
      <c r="I15" s="7" t="s">
        <v>31</v>
      </c>
      <c r="J15" s="8" t="s">
        <v>32</v>
      </c>
      <c r="K15" s="9" t="s">
        <v>33</v>
      </c>
    </row>
    <row r="16" spans="1:11" ht="32.25" customHeight="1" x14ac:dyDescent="0.25">
      <c r="A16" s="166"/>
      <c r="B16" s="167"/>
      <c r="C16" s="168"/>
      <c r="D16" s="10" t="s">
        <v>34</v>
      </c>
      <c r="E16" s="169" t="s">
        <v>35</v>
      </c>
      <c r="F16" s="169"/>
      <c r="G16" s="169"/>
      <c r="H16" s="11" t="s">
        <v>30</v>
      </c>
      <c r="I16" s="12" t="s">
        <v>36</v>
      </c>
      <c r="J16" s="13" t="s">
        <v>37</v>
      </c>
      <c r="K16" s="14" t="s">
        <v>33</v>
      </c>
    </row>
    <row r="17" spans="1:11" ht="32.25" customHeight="1" x14ac:dyDescent="0.25">
      <c r="A17" s="166"/>
      <c r="B17" s="167"/>
      <c r="C17" s="168" t="s">
        <v>38</v>
      </c>
      <c r="D17" s="15" t="s">
        <v>34</v>
      </c>
      <c r="E17" s="170" t="s">
        <v>35</v>
      </c>
      <c r="F17" s="170"/>
      <c r="G17" s="170"/>
      <c r="H17" s="171" t="s">
        <v>30</v>
      </c>
      <c r="I17" s="172" t="s">
        <v>39</v>
      </c>
      <c r="J17" s="173" t="s">
        <v>40</v>
      </c>
      <c r="K17" s="174" t="s">
        <v>33</v>
      </c>
    </row>
    <row r="18" spans="1:11" ht="32.25" customHeight="1" x14ac:dyDescent="0.25">
      <c r="A18" s="166"/>
      <c r="B18" s="167"/>
      <c r="C18" s="168"/>
      <c r="D18" s="16" t="s">
        <v>41</v>
      </c>
      <c r="E18" s="175" t="s">
        <v>42</v>
      </c>
      <c r="F18" s="175"/>
      <c r="G18" s="175"/>
      <c r="H18" s="171"/>
      <c r="I18" s="171"/>
      <c r="J18" s="171"/>
      <c r="K18" s="174"/>
    </row>
    <row r="19" spans="1:11" ht="47.25" customHeight="1" x14ac:dyDescent="0.25">
      <c r="A19" s="176" t="s">
        <v>43</v>
      </c>
      <c r="B19" s="167" t="s">
        <v>44</v>
      </c>
      <c r="C19" s="177" t="s">
        <v>45</v>
      </c>
      <c r="D19" s="17" t="s">
        <v>28</v>
      </c>
      <c r="E19" s="170" t="s">
        <v>46</v>
      </c>
      <c r="F19" s="170"/>
      <c r="G19" s="170"/>
      <c r="H19" s="18" t="s">
        <v>30</v>
      </c>
      <c r="I19" s="178" t="s">
        <v>47</v>
      </c>
      <c r="J19" s="179" t="s">
        <v>48</v>
      </c>
      <c r="K19" s="180" t="s">
        <v>33</v>
      </c>
    </row>
    <row r="20" spans="1:11" ht="32.25" customHeight="1" x14ac:dyDescent="0.25">
      <c r="A20" s="176"/>
      <c r="B20" s="167"/>
      <c r="C20" s="167"/>
      <c r="D20" s="19" t="s">
        <v>34</v>
      </c>
      <c r="E20" s="178" t="s">
        <v>49</v>
      </c>
      <c r="F20" s="178"/>
      <c r="G20" s="178"/>
      <c r="H20" s="20" t="s">
        <v>30</v>
      </c>
      <c r="I20" s="178"/>
      <c r="J20" s="178"/>
      <c r="K20" s="180"/>
    </row>
    <row r="21" spans="1:11" ht="32.25" customHeight="1" x14ac:dyDescent="0.25">
      <c r="A21" s="176"/>
      <c r="B21" s="167"/>
      <c r="C21" s="167"/>
      <c r="D21" s="19" t="s">
        <v>41</v>
      </c>
      <c r="E21" s="178" t="s">
        <v>50</v>
      </c>
      <c r="F21" s="178"/>
      <c r="G21" s="178"/>
      <c r="H21" s="20" t="s">
        <v>30</v>
      </c>
      <c r="I21" s="178"/>
      <c r="J21" s="178"/>
      <c r="K21" s="180"/>
    </row>
    <row r="22" spans="1:11" ht="32.25" customHeight="1" x14ac:dyDescent="0.25">
      <c r="A22" s="176"/>
      <c r="B22" s="167"/>
      <c r="C22" s="167"/>
      <c r="D22" s="21" t="s">
        <v>51</v>
      </c>
      <c r="E22" s="175" t="s">
        <v>52</v>
      </c>
      <c r="F22" s="175"/>
      <c r="G22" s="175"/>
      <c r="H22" s="22" t="s">
        <v>30</v>
      </c>
      <c r="I22" s="178"/>
      <c r="J22" s="178"/>
      <c r="K22" s="180"/>
    </row>
    <row r="23" spans="1:11" ht="32.25" customHeight="1" x14ac:dyDescent="0.25">
      <c r="A23" s="176"/>
      <c r="B23" s="167"/>
      <c r="C23" s="167"/>
      <c r="D23" s="17" t="s">
        <v>53</v>
      </c>
      <c r="E23" s="170" t="s">
        <v>54</v>
      </c>
      <c r="F23" s="170"/>
      <c r="G23" s="170"/>
      <c r="H23" s="23" t="s">
        <v>55</v>
      </c>
      <c r="I23" s="172" t="s">
        <v>56</v>
      </c>
      <c r="J23" s="173" t="s">
        <v>57</v>
      </c>
      <c r="K23" s="183" t="s">
        <v>33</v>
      </c>
    </row>
    <row r="24" spans="1:11" ht="32.25" customHeight="1" x14ac:dyDescent="0.25">
      <c r="A24" s="176"/>
      <c r="B24" s="167"/>
      <c r="C24" s="167"/>
      <c r="D24" s="21" t="s">
        <v>58</v>
      </c>
      <c r="E24" s="175" t="s">
        <v>59</v>
      </c>
      <c r="F24" s="175"/>
      <c r="G24" s="175"/>
      <c r="H24" s="25" t="s">
        <v>55</v>
      </c>
      <c r="I24" s="172"/>
      <c r="J24" s="172"/>
      <c r="K24" s="183"/>
    </row>
    <row r="25" spans="1:11" ht="32.25" customHeight="1" x14ac:dyDescent="0.25">
      <c r="A25" s="159" t="s">
        <v>60</v>
      </c>
      <c r="B25" s="184" t="s">
        <v>61</v>
      </c>
      <c r="C25" s="185" t="s">
        <v>62</v>
      </c>
      <c r="D25" s="15" t="s">
        <v>28</v>
      </c>
      <c r="E25" s="170" t="s">
        <v>63</v>
      </c>
      <c r="F25" s="170"/>
      <c r="G25" s="170"/>
      <c r="H25" s="28" t="s">
        <v>55</v>
      </c>
      <c r="I25" s="175" t="s">
        <v>64</v>
      </c>
      <c r="J25" s="186" t="s">
        <v>65</v>
      </c>
      <c r="K25" s="187" t="s">
        <v>33</v>
      </c>
    </row>
    <row r="26" spans="1:11" ht="32.25" customHeight="1" x14ac:dyDescent="0.25">
      <c r="A26" s="159"/>
      <c r="B26" s="184"/>
      <c r="C26" s="185"/>
      <c r="D26" s="29" t="s">
        <v>34</v>
      </c>
      <c r="E26" s="178" t="s">
        <v>66</v>
      </c>
      <c r="F26" s="178"/>
      <c r="G26" s="178"/>
      <c r="H26" s="20" t="s">
        <v>55</v>
      </c>
      <c r="I26" s="175"/>
      <c r="J26" s="175"/>
      <c r="K26" s="187"/>
    </row>
    <row r="27" spans="1:11" ht="32.25" customHeight="1" x14ac:dyDescent="0.25">
      <c r="A27" s="159"/>
      <c r="B27" s="184"/>
      <c r="C27" s="185"/>
      <c r="D27" s="29" t="s">
        <v>41</v>
      </c>
      <c r="E27" s="178" t="s">
        <v>67</v>
      </c>
      <c r="F27" s="178"/>
      <c r="G27" s="178"/>
      <c r="H27" s="20" t="s">
        <v>55</v>
      </c>
      <c r="I27" s="175"/>
      <c r="J27" s="175"/>
      <c r="K27" s="187"/>
    </row>
    <row r="28" spans="1:11" ht="32.25" customHeight="1" x14ac:dyDescent="0.25">
      <c r="A28" s="159"/>
      <c r="B28" s="184"/>
      <c r="C28" s="185"/>
      <c r="D28" s="16" t="s">
        <v>51</v>
      </c>
      <c r="E28" s="175" t="s">
        <v>68</v>
      </c>
      <c r="F28" s="175"/>
      <c r="G28" s="175"/>
      <c r="H28" s="22" t="s">
        <v>55</v>
      </c>
      <c r="I28" s="175"/>
      <c r="J28" s="175"/>
      <c r="K28" s="187"/>
    </row>
    <row r="29" spans="1:11" ht="66" customHeight="1" x14ac:dyDescent="0.25">
      <c r="A29" s="159"/>
      <c r="B29" s="184"/>
      <c r="C29" s="185"/>
      <c r="D29" s="5" t="s">
        <v>51</v>
      </c>
      <c r="E29" s="169" t="s">
        <v>68</v>
      </c>
      <c r="F29" s="169"/>
      <c r="G29" s="169"/>
      <c r="H29" s="30" t="s">
        <v>55</v>
      </c>
      <c r="I29" s="7" t="s">
        <v>69</v>
      </c>
      <c r="J29" s="31" t="s">
        <v>70</v>
      </c>
      <c r="K29" s="24" t="s">
        <v>33</v>
      </c>
    </row>
    <row r="30" spans="1:11" ht="60" customHeight="1" x14ac:dyDescent="0.25">
      <c r="A30" s="159"/>
      <c r="B30" s="184"/>
      <c r="C30" s="27" t="s">
        <v>71</v>
      </c>
      <c r="D30" s="5" t="s">
        <v>53</v>
      </c>
      <c r="E30" s="169" t="s">
        <v>72</v>
      </c>
      <c r="F30" s="169"/>
      <c r="G30" s="169"/>
      <c r="H30" s="30" t="s">
        <v>55</v>
      </c>
      <c r="I30" s="7" t="s">
        <v>73</v>
      </c>
      <c r="J30" s="30" t="s">
        <v>28</v>
      </c>
      <c r="K30" s="24" t="s">
        <v>55</v>
      </c>
    </row>
    <row r="31" spans="1:11" ht="16.5" x14ac:dyDescent="0.25">
      <c r="A31" s="32"/>
      <c r="B31" s="33"/>
      <c r="C31" s="34"/>
      <c r="D31" s="35"/>
      <c r="E31" s="181"/>
      <c r="F31" s="181"/>
      <c r="G31" s="181"/>
      <c r="H31" s="36"/>
      <c r="I31" s="36"/>
      <c r="J31" s="36"/>
      <c r="K31" s="36"/>
    </row>
    <row r="32" spans="1:11" ht="16.5" x14ac:dyDescent="0.25">
      <c r="A32" s="163" t="s">
        <v>74</v>
      </c>
      <c r="B32" s="163"/>
      <c r="C32" s="163"/>
      <c r="D32" s="163"/>
      <c r="E32" s="163"/>
      <c r="F32" s="163"/>
      <c r="G32" s="163"/>
      <c r="H32" s="163"/>
      <c r="I32" s="163"/>
      <c r="J32" s="163"/>
      <c r="K32" s="163"/>
    </row>
    <row r="33" spans="1:11" ht="114" customHeight="1" x14ac:dyDescent="0.25">
      <c r="A33" s="182" t="s">
        <v>75</v>
      </c>
      <c r="B33" s="182"/>
      <c r="C33" s="182"/>
      <c r="D33" s="182"/>
      <c r="E33" s="182"/>
      <c r="F33" s="182"/>
      <c r="G33" s="182"/>
      <c r="H33" s="182"/>
      <c r="I33" s="182"/>
      <c r="J33" s="182"/>
      <c r="K33" s="182"/>
    </row>
  </sheetData>
  <mergeCells count="67">
    <mergeCell ref="E31:G31"/>
    <mergeCell ref="A32:K32"/>
    <mergeCell ref="A33:K33"/>
    <mergeCell ref="J23:J24"/>
    <mergeCell ref="K23:K24"/>
    <mergeCell ref="E24:G24"/>
    <mergeCell ref="A25:A30"/>
    <mergeCell ref="B25:B30"/>
    <mergeCell ref="C25:C29"/>
    <mergeCell ref="E25:G25"/>
    <mergeCell ref="I25:I28"/>
    <mergeCell ref="J25:J28"/>
    <mergeCell ref="K25:K28"/>
    <mergeCell ref="E26:G26"/>
    <mergeCell ref="E27:G27"/>
    <mergeCell ref="E28:G28"/>
    <mergeCell ref="E29:G29"/>
    <mergeCell ref="E30:G30"/>
    <mergeCell ref="J19:J22"/>
    <mergeCell ref="K19:K22"/>
    <mergeCell ref="E20:G20"/>
    <mergeCell ref="E21:G21"/>
    <mergeCell ref="E22:G22"/>
    <mergeCell ref="A19:A24"/>
    <mergeCell ref="B19:B24"/>
    <mergeCell ref="C19:C24"/>
    <mergeCell ref="E19:G19"/>
    <mergeCell ref="I19:I22"/>
    <mergeCell ref="E23:G23"/>
    <mergeCell ref="I23:I24"/>
    <mergeCell ref="A13:K13"/>
    <mergeCell ref="D14:G14"/>
    <mergeCell ref="I14:J14"/>
    <mergeCell ref="A15:A18"/>
    <mergeCell ref="B15:B18"/>
    <mergeCell ref="C15:C16"/>
    <mergeCell ref="E15:G15"/>
    <mergeCell ref="E16:G16"/>
    <mergeCell ref="C17:C18"/>
    <mergeCell ref="E17:G17"/>
    <mergeCell ref="H17:H18"/>
    <mergeCell ref="I17:I18"/>
    <mergeCell ref="J17:J18"/>
    <mergeCell ref="K17:K18"/>
    <mergeCell ref="E18:G18"/>
    <mergeCell ref="A11:B11"/>
    <mergeCell ref="C11:E11"/>
    <mergeCell ref="F11:G11"/>
    <mergeCell ref="H11:K11"/>
    <mergeCell ref="A12:K12"/>
    <mergeCell ref="A8:B8"/>
    <mergeCell ref="C8:K8"/>
    <mergeCell ref="A9:B9"/>
    <mergeCell ref="C9:K9"/>
    <mergeCell ref="A10:K10"/>
    <mergeCell ref="A4:K4"/>
    <mergeCell ref="A5:K5"/>
    <mergeCell ref="A6:B6"/>
    <mergeCell ref="C6:K6"/>
    <mergeCell ref="A7:B7"/>
    <mergeCell ref="C7:K7"/>
    <mergeCell ref="A1:B3"/>
    <mergeCell ref="C1:H2"/>
    <mergeCell ref="I1:K1"/>
    <mergeCell ref="I2:K2"/>
    <mergeCell ref="C3:H3"/>
    <mergeCell ref="I3:K3"/>
  </mergeCells>
  <pageMargins left="0.25" right="0.25" top="0.75" bottom="0.75" header="0.51180555555555496" footer="0.51180555555555496"/>
  <pageSetup firstPageNumber="0" orientation="portrait" horizontalDpi="300" verticalDpi="300"/>
  <drawing r:id="rId1"/>
  <extLst>
    <ext xmlns:x14="http://schemas.microsoft.com/office/spreadsheetml/2009/9/main" uri="{CCE6A557-97BC-4b89-ADB6-D9C93CAAB3DF}">
      <x14:dataValidations xmlns:xm="http://schemas.microsoft.com/office/excel/2006/main" count="4">
        <x14:dataValidation type="list" allowBlank="1">
          <x14:formula1>
            <xm:f>Listas!$F$9:$F$17</xm:f>
          </x14:formula1>
          <x14:formula2>
            <xm:f>0</xm:f>
          </x14:formula2>
          <xm:sqref>C11</xm:sqref>
        </x14:dataValidation>
        <x14:dataValidation type="list" allowBlank="1">
          <x14:formula1>
            <xm:f>Listas!$B$2:$B$4</xm:f>
          </x14:formula1>
          <x14:formula2>
            <xm:f>0</xm:f>
          </x14:formula2>
          <xm:sqref>H11</xm:sqref>
        </x14:dataValidation>
        <x14:dataValidation type="list" allowBlank="1">
          <x14:formula1>
            <xm:f>Listas!$D$9:$D$15</xm:f>
          </x14:formula1>
          <x14:formula2>
            <xm:f>0</xm:f>
          </x14:formula2>
          <xm:sqref>C9</xm:sqref>
        </x14:dataValidation>
        <x14:dataValidation type="list" allowBlank="1">
          <x14:formula1>
            <xm:f>Listas!$E$9:$E$25</xm:f>
          </x14:formula1>
          <x14:formula2>
            <xm:f>0</xm:f>
          </x14:formula2>
          <xm:sqref>C8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zoomScaleNormal="100" workbookViewId="0"/>
  </sheetViews>
  <sheetFormatPr baseColWidth="10" defaultColWidth="9.140625" defaultRowHeight="15" x14ac:dyDescent="0.25"/>
  <cols>
    <col min="1" max="1" width="20" customWidth="1"/>
    <col min="2" max="2" width="38" customWidth="1"/>
    <col min="3" max="3" width="59.42578125" customWidth="1"/>
    <col min="4" max="4" width="77.140625" customWidth="1"/>
    <col min="5" max="5" width="47.28515625" customWidth="1"/>
    <col min="6" max="6" width="34.42578125" customWidth="1"/>
    <col min="7" max="7" width="11.42578125"/>
    <col min="8" max="26" width="10.7109375" customWidth="1"/>
    <col min="27" max="1025" width="14.42578125" customWidth="1"/>
  </cols>
  <sheetData>
    <row r="1" spans="1:26" ht="34.5" customHeight="1" x14ac:dyDescent="0.3">
      <c r="A1" s="115" t="s">
        <v>177</v>
      </c>
      <c r="B1" s="116" t="s">
        <v>178</v>
      </c>
      <c r="C1" s="117" t="s">
        <v>179</v>
      </c>
      <c r="D1" s="118" t="s">
        <v>180</v>
      </c>
      <c r="E1" s="119" t="s">
        <v>181</v>
      </c>
      <c r="F1" s="120"/>
      <c r="G1" s="121"/>
      <c r="H1" s="122"/>
      <c r="I1" s="122"/>
      <c r="J1" s="122"/>
      <c r="K1" s="122"/>
      <c r="L1" s="122"/>
      <c r="M1" s="122"/>
      <c r="N1" s="122"/>
      <c r="O1" s="122"/>
      <c r="P1" s="122"/>
      <c r="Q1" s="122"/>
      <c r="R1" s="122"/>
      <c r="S1" s="122"/>
      <c r="T1" s="122"/>
      <c r="U1" s="122"/>
      <c r="V1" s="122"/>
      <c r="W1" s="122"/>
      <c r="X1" s="122"/>
      <c r="Y1" s="122"/>
      <c r="Z1" s="122"/>
    </row>
    <row r="2" spans="1:26" ht="16.5" customHeight="1" x14ac:dyDescent="0.3">
      <c r="A2" s="123" t="s">
        <v>182</v>
      </c>
      <c r="B2" s="124" t="s">
        <v>183</v>
      </c>
      <c r="C2" s="125" t="s">
        <v>184</v>
      </c>
      <c r="D2" s="126" t="s">
        <v>185</v>
      </c>
      <c r="E2" s="127" t="s">
        <v>186</v>
      </c>
      <c r="F2" s="128"/>
      <c r="G2" s="121"/>
      <c r="H2" s="122"/>
      <c r="I2" s="122"/>
      <c r="J2" s="122"/>
      <c r="K2" s="122"/>
      <c r="L2" s="122"/>
      <c r="M2" s="122"/>
      <c r="N2" s="122"/>
      <c r="O2" s="122"/>
      <c r="P2" s="122"/>
      <c r="Q2" s="122"/>
      <c r="R2" s="122"/>
      <c r="S2" s="122"/>
      <c r="T2" s="122"/>
      <c r="U2" s="122"/>
      <c r="V2" s="122"/>
      <c r="W2" s="122"/>
      <c r="X2" s="122"/>
      <c r="Y2" s="122"/>
      <c r="Z2" s="122"/>
    </row>
    <row r="3" spans="1:26" ht="16.5" customHeight="1" x14ac:dyDescent="0.3">
      <c r="A3" s="129" t="s">
        <v>187</v>
      </c>
      <c r="B3" s="130" t="s">
        <v>17</v>
      </c>
      <c r="C3" s="125" t="s">
        <v>188</v>
      </c>
      <c r="D3" s="126" t="s">
        <v>189</v>
      </c>
      <c r="E3" s="127" t="s">
        <v>190</v>
      </c>
      <c r="F3" s="131"/>
      <c r="G3" s="122"/>
      <c r="H3" s="122"/>
      <c r="I3" s="122"/>
      <c r="J3" s="122"/>
      <c r="K3" s="122"/>
      <c r="L3" s="122"/>
      <c r="M3" s="122"/>
      <c r="N3" s="122"/>
      <c r="O3" s="122"/>
      <c r="P3" s="122"/>
      <c r="Q3" s="122"/>
      <c r="R3" s="122"/>
      <c r="S3" s="122"/>
      <c r="T3" s="122"/>
      <c r="U3" s="122"/>
      <c r="V3" s="122"/>
      <c r="W3" s="122"/>
      <c r="X3" s="122"/>
      <c r="Y3" s="122"/>
      <c r="Z3" s="122"/>
    </row>
    <row r="4" spans="1:26" ht="16.5" customHeight="1" x14ac:dyDescent="0.3">
      <c r="A4" s="123" t="s">
        <v>191</v>
      </c>
      <c r="B4" s="130" t="s">
        <v>192</v>
      </c>
      <c r="C4" s="132" t="s">
        <v>193</v>
      </c>
      <c r="D4" s="133" t="s">
        <v>194</v>
      </c>
      <c r="E4" s="127" t="s">
        <v>195</v>
      </c>
      <c r="F4" s="128"/>
      <c r="G4" s="121"/>
      <c r="H4" s="122"/>
      <c r="I4" s="122"/>
      <c r="J4" s="122"/>
      <c r="K4" s="122"/>
      <c r="L4" s="122"/>
      <c r="M4" s="122"/>
      <c r="N4" s="122"/>
      <c r="O4" s="122"/>
      <c r="P4" s="122"/>
      <c r="Q4" s="122"/>
      <c r="R4" s="122"/>
      <c r="S4" s="122"/>
      <c r="T4" s="122"/>
      <c r="U4" s="122"/>
      <c r="V4" s="122"/>
      <c r="W4" s="122"/>
      <c r="X4" s="122"/>
      <c r="Y4" s="122"/>
      <c r="Z4" s="122"/>
    </row>
    <row r="5" spans="1:26" ht="16.5" customHeight="1" x14ac:dyDescent="0.3">
      <c r="A5" s="134" t="s">
        <v>196</v>
      </c>
      <c r="B5" s="135"/>
      <c r="C5" s="132" t="s">
        <v>197</v>
      </c>
      <c r="D5" s="126" t="s">
        <v>198</v>
      </c>
      <c r="E5" s="128"/>
      <c r="F5" s="128"/>
      <c r="G5" s="121"/>
      <c r="H5" s="122"/>
      <c r="I5" s="122"/>
      <c r="J5" s="122"/>
      <c r="K5" s="122"/>
      <c r="L5" s="122"/>
      <c r="M5" s="122"/>
      <c r="N5" s="122"/>
      <c r="O5" s="122"/>
      <c r="P5" s="122"/>
      <c r="Q5" s="122"/>
      <c r="R5" s="122"/>
      <c r="S5" s="122"/>
      <c r="T5" s="122"/>
      <c r="U5" s="122"/>
      <c r="V5" s="122"/>
      <c r="W5" s="122"/>
      <c r="X5" s="122"/>
      <c r="Y5" s="122"/>
      <c r="Z5" s="122"/>
    </row>
    <row r="6" spans="1:26" ht="16.5" customHeight="1" x14ac:dyDescent="0.3">
      <c r="A6" s="136" t="s">
        <v>199</v>
      </c>
      <c r="B6" s="122"/>
      <c r="C6" s="137"/>
      <c r="D6" s="126" t="s">
        <v>200</v>
      </c>
      <c r="E6" s="138"/>
      <c r="F6" s="128"/>
      <c r="G6" s="121"/>
      <c r="H6" s="122"/>
      <c r="I6" s="122"/>
      <c r="J6" s="122"/>
      <c r="K6" s="122"/>
      <c r="L6" s="122"/>
      <c r="M6" s="122"/>
      <c r="N6" s="122"/>
      <c r="O6" s="122"/>
      <c r="P6" s="122"/>
      <c r="Q6" s="122"/>
      <c r="R6" s="122"/>
      <c r="S6" s="122"/>
      <c r="T6" s="122"/>
      <c r="U6" s="122"/>
      <c r="V6" s="122"/>
      <c r="W6" s="122"/>
      <c r="X6" s="122"/>
      <c r="Y6" s="122"/>
      <c r="Z6" s="122"/>
    </row>
    <row r="7" spans="1:26" ht="16.5" customHeight="1" x14ac:dyDescent="0.3">
      <c r="A7" s="139" t="s">
        <v>201</v>
      </c>
      <c r="B7" s="122"/>
      <c r="C7" s="140"/>
      <c r="D7" s="141"/>
      <c r="E7" s="131"/>
      <c r="F7" s="128"/>
      <c r="G7" s="121"/>
      <c r="H7" s="122"/>
      <c r="I7" s="122"/>
      <c r="J7" s="122"/>
      <c r="K7" s="122"/>
      <c r="L7" s="122"/>
      <c r="M7" s="122"/>
      <c r="N7" s="122"/>
      <c r="O7" s="122"/>
      <c r="P7" s="122"/>
      <c r="Q7" s="122"/>
      <c r="R7" s="122"/>
      <c r="S7" s="122"/>
      <c r="T7" s="122"/>
      <c r="U7" s="122"/>
      <c r="V7" s="122"/>
      <c r="W7" s="122"/>
      <c r="X7" s="122"/>
      <c r="Y7" s="122"/>
      <c r="Z7" s="122"/>
    </row>
    <row r="8" spans="1:26" ht="16.5" customHeight="1" x14ac:dyDescent="0.3">
      <c r="A8" s="139" t="s">
        <v>202</v>
      </c>
      <c r="B8" s="142" t="s">
        <v>203</v>
      </c>
      <c r="C8" s="143" t="s">
        <v>204</v>
      </c>
      <c r="D8" s="144" t="s">
        <v>205</v>
      </c>
      <c r="E8" s="145" t="s">
        <v>206</v>
      </c>
      <c r="F8" s="145" t="s">
        <v>207</v>
      </c>
      <c r="G8" s="122"/>
      <c r="H8" s="122"/>
      <c r="I8" s="122"/>
      <c r="J8" s="122"/>
      <c r="K8" s="122"/>
      <c r="L8" s="122"/>
      <c r="M8" s="122"/>
      <c r="N8" s="122"/>
      <c r="O8" s="122"/>
      <c r="P8" s="122"/>
      <c r="Q8" s="122"/>
      <c r="R8" s="122"/>
      <c r="S8" s="122"/>
      <c r="T8" s="122"/>
      <c r="U8" s="122"/>
      <c r="V8" s="122"/>
      <c r="W8" s="122"/>
      <c r="X8" s="122"/>
      <c r="Y8" s="122"/>
      <c r="Z8" s="122"/>
    </row>
    <row r="9" spans="1:26" ht="16.5" customHeight="1" x14ac:dyDescent="0.3">
      <c r="A9" s="122"/>
      <c r="B9" s="122" t="s">
        <v>208</v>
      </c>
      <c r="C9" s="122" t="s">
        <v>209</v>
      </c>
      <c r="D9" s="146" t="s">
        <v>210</v>
      </c>
      <c r="E9" s="92" t="s">
        <v>211</v>
      </c>
      <c r="F9" s="122" t="s">
        <v>212</v>
      </c>
      <c r="G9" s="122"/>
      <c r="H9" s="122"/>
      <c r="I9" s="122"/>
      <c r="J9" s="122"/>
      <c r="K9" s="122"/>
      <c r="L9" s="122"/>
      <c r="M9" s="122"/>
      <c r="N9" s="122"/>
      <c r="O9" s="122"/>
      <c r="P9" s="122"/>
      <c r="Q9" s="122"/>
      <c r="R9" s="122"/>
      <c r="S9" s="122"/>
      <c r="T9" s="122"/>
      <c r="U9" s="122"/>
      <c r="V9" s="122"/>
      <c r="W9" s="122"/>
      <c r="X9" s="122"/>
      <c r="Y9" s="122"/>
      <c r="Z9" s="122"/>
    </row>
    <row r="10" spans="1:26" ht="16.5" customHeight="1" x14ac:dyDescent="0.3">
      <c r="A10" s="122"/>
      <c r="B10" s="122" t="s">
        <v>213</v>
      </c>
      <c r="C10" s="122" t="s">
        <v>214</v>
      </c>
      <c r="D10" s="147" t="s">
        <v>215</v>
      </c>
      <c r="E10" s="92" t="s">
        <v>216</v>
      </c>
      <c r="F10" s="122" t="s">
        <v>217</v>
      </c>
      <c r="G10" s="122"/>
      <c r="H10" s="122"/>
      <c r="I10" s="122"/>
      <c r="J10" s="122"/>
      <c r="K10" s="122"/>
      <c r="L10" s="122"/>
      <c r="M10" s="122"/>
      <c r="N10" s="122"/>
      <c r="O10" s="122"/>
      <c r="P10" s="122"/>
      <c r="Q10" s="122"/>
      <c r="R10" s="122"/>
      <c r="S10" s="122"/>
      <c r="T10" s="122"/>
      <c r="U10" s="122"/>
      <c r="V10" s="122"/>
      <c r="W10" s="122"/>
      <c r="X10" s="122"/>
      <c r="Y10" s="122"/>
      <c r="Z10" s="122"/>
    </row>
    <row r="11" spans="1:26" ht="16.5" customHeight="1" x14ac:dyDescent="0.3">
      <c r="A11" s="122"/>
      <c r="B11" s="122" t="s">
        <v>218</v>
      </c>
      <c r="C11" s="122" t="s">
        <v>219</v>
      </c>
      <c r="D11" s="146" t="s">
        <v>220</v>
      </c>
      <c r="E11" s="92" t="s">
        <v>221</v>
      </c>
      <c r="F11" s="122" t="s">
        <v>222</v>
      </c>
      <c r="G11" s="122"/>
      <c r="H11" s="122"/>
      <c r="I11" s="122"/>
      <c r="J11" s="122"/>
      <c r="K11" s="122"/>
      <c r="L11" s="122"/>
      <c r="M11" s="122"/>
      <c r="N11" s="122"/>
      <c r="O11" s="122"/>
      <c r="P11" s="122"/>
      <c r="Q11" s="122"/>
      <c r="R11" s="122"/>
      <c r="S11" s="122"/>
      <c r="T11" s="122"/>
      <c r="U11" s="122"/>
      <c r="V11" s="122"/>
      <c r="W11" s="122"/>
      <c r="X11" s="122"/>
      <c r="Y11" s="122"/>
      <c r="Z11" s="122"/>
    </row>
    <row r="12" spans="1:26" ht="16.5" customHeight="1" x14ac:dyDescent="0.3">
      <c r="A12" s="122"/>
      <c r="B12" s="122" t="s">
        <v>223</v>
      </c>
      <c r="C12" s="122" t="s">
        <v>224</v>
      </c>
      <c r="D12" s="146" t="s">
        <v>225</v>
      </c>
      <c r="E12" s="92" t="s">
        <v>226</v>
      </c>
      <c r="F12" s="122" t="s">
        <v>227</v>
      </c>
      <c r="G12" s="122"/>
      <c r="H12" s="122"/>
      <c r="I12" s="122"/>
      <c r="J12" s="122"/>
      <c r="K12" s="122"/>
      <c r="L12" s="122"/>
      <c r="M12" s="122"/>
      <c r="N12" s="122"/>
      <c r="O12" s="122"/>
      <c r="P12" s="122"/>
      <c r="Q12" s="122"/>
      <c r="R12" s="122"/>
      <c r="S12" s="122"/>
      <c r="T12" s="122"/>
      <c r="U12" s="122"/>
      <c r="V12" s="122"/>
      <c r="W12" s="122"/>
      <c r="X12" s="122"/>
      <c r="Y12" s="122"/>
      <c r="Z12" s="122"/>
    </row>
    <row r="13" spans="1:26" ht="16.5" customHeight="1" x14ac:dyDescent="0.3">
      <c r="A13" s="122"/>
      <c r="B13" s="122" t="s">
        <v>228</v>
      </c>
      <c r="C13" s="122" t="s">
        <v>229</v>
      </c>
      <c r="D13" s="146" t="s">
        <v>230</v>
      </c>
      <c r="E13" s="92" t="s">
        <v>231</v>
      </c>
      <c r="F13" s="122" t="s">
        <v>232</v>
      </c>
      <c r="G13" s="122"/>
      <c r="H13" s="122"/>
      <c r="I13" s="122"/>
      <c r="J13" s="122"/>
      <c r="K13" s="122"/>
      <c r="L13" s="122"/>
      <c r="M13" s="122"/>
      <c r="N13" s="122"/>
      <c r="O13" s="122"/>
      <c r="P13" s="122"/>
      <c r="Q13" s="122"/>
      <c r="R13" s="122"/>
      <c r="S13" s="122"/>
      <c r="T13" s="122"/>
      <c r="U13" s="122"/>
      <c r="V13" s="122"/>
      <c r="W13" s="122"/>
      <c r="X13" s="122"/>
      <c r="Y13" s="122"/>
      <c r="Z13" s="122"/>
    </row>
    <row r="14" spans="1:26" ht="16.5" customHeight="1" x14ac:dyDescent="0.3">
      <c r="A14" s="122"/>
      <c r="B14" s="122" t="s">
        <v>233</v>
      </c>
      <c r="C14" s="122" t="s">
        <v>234</v>
      </c>
      <c r="D14" s="146" t="s">
        <v>235</v>
      </c>
      <c r="E14" s="92" t="s">
        <v>236</v>
      </c>
      <c r="F14" s="122" t="s">
        <v>15</v>
      </c>
      <c r="G14" s="122"/>
      <c r="H14" s="122"/>
      <c r="I14" s="122"/>
      <c r="J14" s="122"/>
      <c r="K14" s="122"/>
      <c r="L14" s="122"/>
      <c r="M14" s="122"/>
      <c r="N14" s="122"/>
      <c r="O14" s="122"/>
      <c r="P14" s="122"/>
      <c r="Q14" s="122"/>
      <c r="R14" s="122"/>
      <c r="S14" s="122"/>
      <c r="T14" s="122"/>
      <c r="U14" s="122"/>
      <c r="V14" s="122"/>
      <c r="W14" s="122"/>
      <c r="X14" s="122"/>
      <c r="Y14" s="122"/>
      <c r="Z14" s="122"/>
    </row>
    <row r="15" spans="1:26" ht="16.5" customHeight="1" x14ac:dyDescent="0.3">
      <c r="A15" s="122"/>
      <c r="B15" s="122" t="s">
        <v>237</v>
      </c>
      <c r="C15" s="122" t="s">
        <v>238</v>
      </c>
      <c r="D15" s="146" t="s">
        <v>239</v>
      </c>
      <c r="E15" s="92" t="s">
        <v>240</v>
      </c>
      <c r="F15" s="122" t="s">
        <v>241</v>
      </c>
      <c r="G15" s="122"/>
      <c r="H15" s="122"/>
      <c r="I15" s="122"/>
      <c r="J15" s="122"/>
      <c r="K15" s="122"/>
      <c r="L15" s="122"/>
      <c r="M15" s="122"/>
      <c r="N15" s="122"/>
      <c r="O15" s="122"/>
      <c r="P15" s="122"/>
      <c r="Q15" s="122"/>
      <c r="R15" s="122"/>
      <c r="S15" s="122"/>
      <c r="T15" s="122"/>
      <c r="U15" s="122"/>
      <c r="V15" s="122"/>
      <c r="W15" s="122"/>
      <c r="X15" s="122"/>
      <c r="Y15" s="122"/>
      <c r="Z15" s="122"/>
    </row>
    <row r="16" spans="1:26" ht="16.5" customHeight="1" x14ac:dyDescent="0.3">
      <c r="A16" s="122"/>
      <c r="B16" s="122"/>
      <c r="C16" s="122" t="s">
        <v>242</v>
      </c>
      <c r="D16" s="148"/>
      <c r="E16" s="92" t="s">
        <v>243</v>
      </c>
      <c r="F16" s="122" t="s">
        <v>244</v>
      </c>
      <c r="G16" s="122"/>
      <c r="H16" s="122"/>
      <c r="I16" s="122"/>
      <c r="J16" s="122"/>
      <c r="K16" s="122"/>
      <c r="L16" s="122"/>
      <c r="M16" s="122"/>
      <c r="N16" s="122"/>
      <c r="O16" s="122"/>
      <c r="P16" s="122"/>
      <c r="Q16" s="122"/>
      <c r="R16" s="122"/>
      <c r="S16" s="122"/>
      <c r="T16" s="122"/>
      <c r="U16" s="122"/>
      <c r="V16" s="122"/>
      <c r="W16" s="122"/>
      <c r="X16" s="122"/>
      <c r="Y16" s="122"/>
      <c r="Z16" s="122"/>
    </row>
    <row r="17" spans="1:26" ht="16.5" customHeight="1" x14ac:dyDescent="0.3">
      <c r="A17" s="122"/>
      <c r="B17" s="122"/>
      <c r="C17" s="122" t="s">
        <v>245</v>
      </c>
      <c r="D17" s="122"/>
      <c r="E17" s="92" t="s">
        <v>246</v>
      </c>
      <c r="F17" s="122" t="s">
        <v>247</v>
      </c>
      <c r="G17" s="122"/>
      <c r="H17" s="122"/>
      <c r="I17" s="122"/>
      <c r="J17" s="122"/>
      <c r="K17" s="122"/>
      <c r="L17" s="122"/>
      <c r="M17" s="122"/>
      <c r="N17" s="122"/>
      <c r="O17" s="122"/>
      <c r="P17" s="122"/>
      <c r="Q17" s="122"/>
      <c r="R17" s="122"/>
      <c r="S17" s="122"/>
      <c r="T17" s="122"/>
      <c r="U17" s="122"/>
      <c r="V17" s="122"/>
      <c r="W17" s="122"/>
      <c r="X17" s="122"/>
      <c r="Y17" s="122"/>
      <c r="Z17" s="122"/>
    </row>
    <row r="18" spans="1:26" ht="16.5" customHeight="1" x14ac:dyDescent="0.3">
      <c r="A18" s="149" t="s">
        <v>248</v>
      </c>
      <c r="B18" s="122"/>
      <c r="C18" s="122" t="s">
        <v>249</v>
      </c>
      <c r="D18" s="122"/>
      <c r="E18" s="92" t="s">
        <v>250</v>
      </c>
      <c r="F18" s="122"/>
      <c r="G18" s="122"/>
      <c r="H18" s="122"/>
      <c r="I18" s="122"/>
      <c r="J18" s="122"/>
      <c r="K18" s="122"/>
      <c r="L18" s="122"/>
      <c r="M18" s="122"/>
      <c r="N18" s="122"/>
      <c r="O18" s="122"/>
      <c r="P18" s="122"/>
      <c r="Q18" s="122"/>
      <c r="R18" s="122"/>
      <c r="S18" s="122"/>
      <c r="T18" s="122"/>
      <c r="U18" s="122"/>
      <c r="V18" s="122"/>
      <c r="W18" s="122"/>
      <c r="X18" s="122"/>
      <c r="Y18" s="122"/>
      <c r="Z18" s="122"/>
    </row>
    <row r="19" spans="1:26" ht="16.5" customHeight="1" x14ac:dyDescent="0.3">
      <c r="A19" s="150" t="s">
        <v>251</v>
      </c>
      <c r="B19" s="122"/>
      <c r="C19" s="122" t="s">
        <v>252</v>
      </c>
      <c r="D19" s="122"/>
      <c r="E19" s="92" t="s">
        <v>253</v>
      </c>
      <c r="F19" s="122"/>
      <c r="G19" s="122"/>
      <c r="H19" s="122"/>
      <c r="I19" s="122"/>
      <c r="J19" s="122"/>
      <c r="K19" s="122"/>
      <c r="L19" s="122"/>
      <c r="M19" s="122"/>
      <c r="N19" s="122"/>
      <c r="O19" s="122"/>
      <c r="P19" s="122"/>
      <c r="Q19" s="122"/>
      <c r="R19" s="122"/>
      <c r="S19" s="122"/>
      <c r="T19" s="122"/>
      <c r="U19" s="122"/>
      <c r="V19" s="122"/>
      <c r="W19" s="122"/>
      <c r="X19" s="122"/>
      <c r="Y19" s="122"/>
      <c r="Z19" s="122"/>
    </row>
    <row r="20" spans="1:26" ht="16.5" customHeight="1" x14ac:dyDescent="0.3">
      <c r="A20" s="150" t="s">
        <v>254</v>
      </c>
      <c r="B20" s="122"/>
      <c r="C20" s="122" t="s">
        <v>255</v>
      </c>
      <c r="D20" s="122"/>
      <c r="E20" s="92" t="s">
        <v>256</v>
      </c>
      <c r="F20" s="122"/>
      <c r="G20" s="122"/>
      <c r="H20" s="122"/>
      <c r="I20" s="122"/>
      <c r="J20" s="122"/>
      <c r="K20" s="122"/>
      <c r="L20" s="122"/>
      <c r="M20" s="122"/>
      <c r="N20" s="122"/>
      <c r="O20" s="122"/>
      <c r="P20" s="122"/>
      <c r="Q20" s="122"/>
      <c r="R20" s="122"/>
      <c r="S20" s="122"/>
      <c r="T20" s="122"/>
      <c r="U20" s="122"/>
      <c r="V20" s="122"/>
      <c r="W20" s="122"/>
      <c r="X20" s="122"/>
      <c r="Y20" s="122"/>
      <c r="Z20" s="122"/>
    </row>
    <row r="21" spans="1:26" ht="16.5" customHeight="1" x14ac:dyDescent="0.3">
      <c r="A21" s="122"/>
      <c r="B21" s="122"/>
      <c r="C21" s="122" t="s">
        <v>257</v>
      </c>
      <c r="D21" s="122"/>
      <c r="E21" s="92" t="s">
        <v>258</v>
      </c>
      <c r="F21" s="122"/>
      <c r="G21" s="122"/>
      <c r="H21" s="122"/>
      <c r="I21" s="122"/>
      <c r="J21" s="122"/>
      <c r="K21" s="122"/>
      <c r="L21" s="122"/>
      <c r="M21" s="122"/>
      <c r="N21" s="122"/>
      <c r="O21" s="122"/>
      <c r="P21" s="122"/>
      <c r="Q21" s="122"/>
      <c r="R21" s="122"/>
      <c r="S21" s="122"/>
      <c r="T21" s="122"/>
      <c r="U21" s="122"/>
      <c r="V21" s="122"/>
      <c r="W21" s="122"/>
      <c r="X21" s="122"/>
      <c r="Y21" s="122"/>
      <c r="Z21" s="122"/>
    </row>
    <row r="22" spans="1:26" ht="16.5" customHeight="1" x14ac:dyDescent="0.3">
      <c r="A22" s="122"/>
      <c r="B22" s="122"/>
      <c r="C22" s="122" t="s">
        <v>259</v>
      </c>
      <c r="D22" s="150"/>
      <c r="E22" s="92" t="s">
        <v>260</v>
      </c>
      <c r="F22" s="122"/>
      <c r="G22" s="122"/>
      <c r="H22" s="122"/>
      <c r="I22" s="122"/>
      <c r="J22" s="122"/>
      <c r="K22" s="122"/>
      <c r="L22" s="122"/>
      <c r="M22" s="122"/>
      <c r="N22" s="122"/>
      <c r="O22" s="122"/>
      <c r="P22" s="122"/>
      <c r="Q22" s="122"/>
      <c r="R22" s="122"/>
      <c r="S22" s="122"/>
      <c r="T22" s="122"/>
      <c r="U22" s="122"/>
      <c r="V22" s="122"/>
      <c r="W22" s="122"/>
      <c r="X22" s="122"/>
      <c r="Y22" s="122"/>
      <c r="Z22" s="122"/>
    </row>
    <row r="23" spans="1:26" ht="16.5" customHeight="1" x14ac:dyDescent="0.3">
      <c r="A23" s="122"/>
      <c r="B23" s="122"/>
      <c r="C23" s="122" t="s">
        <v>261</v>
      </c>
      <c r="D23" s="150"/>
      <c r="E23" s="92" t="s">
        <v>262</v>
      </c>
      <c r="F23" s="122"/>
      <c r="G23" s="122"/>
      <c r="H23" s="122"/>
      <c r="I23" s="122"/>
      <c r="J23" s="122"/>
      <c r="K23" s="122"/>
      <c r="L23" s="122"/>
      <c r="M23" s="122"/>
      <c r="N23" s="122"/>
      <c r="O23" s="122"/>
      <c r="P23" s="122"/>
      <c r="Q23" s="122"/>
      <c r="R23" s="122"/>
      <c r="S23" s="122"/>
      <c r="T23" s="122"/>
      <c r="U23" s="122"/>
      <c r="V23" s="122"/>
      <c r="W23" s="122"/>
      <c r="X23" s="122"/>
      <c r="Y23" s="122"/>
      <c r="Z23" s="122"/>
    </row>
    <row r="24" spans="1:26" ht="16.5" customHeight="1" x14ac:dyDescent="0.3">
      <c r="A24" s="122"/>
      <c r="B24" s="122"/>
      <c r="C24" s="122" t="s">
        <v>263</v>
      </c>
      <c r="D24" s="150"/>
      <c r="E24" s="92" t="s">
        <v>264</v>
      </c>
      <c r="F24" s="122"/>
      <c r="G24" s="122"/>
      <c r="H24" s="122"/>
      <c r="I24" s="122"/>
      <c r="J24" s="122"/>
      <c r="K24" s="122"/>
      <c r="L24" s="122"/>
      <c r="M24" s="122"/>
      <c r="N24" s="122"/>
      <c r="O24" s="122"/>
      <c r="P24" s="122"/>
      <c r="Q24" s="122"/>
      <c r="R24" s="122"/>
      <c r="S24" s="122"/>
      <c r="T24" s="122"/>
      <c r="U24" s="122"/>
      <c r="V24" s="122"/>
      <c r="W24" s="122"/>
      <c r="X24" s="122"/>
      <c r="Y24" s="122"/>
      <c r="Z24" s="122"/>
    </row>
    <row r="25" spans="1:26" ht="16.5" customHeight="1" x14ac:dyDescent="0.3">
      <c r="A25" s="122"/>
      <c r="B25" s="122"/>
      <c r="C25" s="122"/>
      <c r="D25" s="150"/>
      <c r="E25" s="92" t="s">
        <v>265</v>
      </c>
      <c r="F25" s="122"/>
      <c r="G25" s="122"/>
      <c r="H25" s="122"/>
      <c r="I25" s="122"/>
      <c r="J25" s="122"/>
      <c r="K25" s="122"/>
      <c r="L25" s="122"/>
      <c r="M25" s="122"/>
      <c r="N25" s="122"/>
      <c r="O25" s="122"/>
      <c r="P25" s="122"/>
      <c r="Q25" s="122"/>
      <c r="R25" s="122"/>
      <c r="S25" s="122"/>
      <c r="T25" s="122"/>
      <c r="U25" s="122"/>
      <c r="V25" s="122"/>
      <c r="W25" s="122"/>
      <c r="X25" s="122"/>
      <c r="Y25" s="122"/>
      <c r="Z25" s="122"/>
    </row>
    <row r="26" spans="1:26" ht="16.5" customHeight="1" x14ac:dyDescent="0.3">
      <c r="A26" s="122"/>
      <c r="B26" s="122" t="s">
        <v>266</v>
      </c>
      <c r="C26" s="122">
        <v>2018</v>
      </c>
      <c r="D26" s="122"/>
      <c r="E26" s="122"/>
      <c r="F26" s="122"/>
      <c r="G26" s="122"/>
      <c r="H26" s="122"/>
      <c r="I26" s="122"/>
      <c r="J26" s="122"/>
      <c r="K26" s="122"/>
      <c r="L26" s="122"/>
      <c r="M26" s="122"/>
      <c r="N26" s="122"/>
      <c r="O26" s="122"/>
      <c r="P26" s="122"/>
      <c r="Q26" s="122"/>
      <c r="R26" s="122"/>
      <c r="S26" s="122"/>
      <c r="T26" s="122"/>
      <c r="U26" s="122"/>
      <c r="V26" s="122"/>
      <c r="W26" s="122"/>
      <c r="X26" s="122"/>
      <c r="Y26" s="122"/>
      <c r="Z26" s="122"/>
    </row>
    <row r="27" spans="1:26" ht="16.5" customHeight="1" x14ac:dyDescent="0.3">
      <c r="A27" s="122"/>
      <c r="B27" s="122"/>
      <c r="C27" s="122">
        <v>2019</v>
      </c>
      <c r="D27" s="122"/>
      <c r="E27" s="122"/>
      <c r="F27" s="122"/>
      <c r="G27" s="122"/>
      <c r="H27" s="122"/>
      <c r="I27" s="122"/>
      <c r="J27" s="122"/>
      <c r="K27" s="122"/>
      <c r="L27" s="122"/>
      <c r="M27" s="122"/>
      <c r="N27" s="122"/>
      <c r="O27" s="122"/>
      <c r="P27" s="122"/>
      <c r="Q27" s="122"/>
      <c r="R27" s="122"/>
      <c r="S27" s="122"/>
      <c r="T27" s="122"/>
      <c r="U27" s="122"/>
      <c r="V27" s="122"/>
      <c r="W27" s="122"/>
      <c r="X27" s="122"/>
      <c r="Y27" s="122"/>
      <c r="Z27" s="122"/>
    </row>
    <row r="28" spans="1:26" ht="16.5" customHeight="1" x14ac:dyDescent="0.3">
      <c r="A28" s="122"/>
      <c r="B28" s="122"/>
      <c r="C28" s="122">
        <v>2020</v>
      </c>
      <c r="D28" s="122"/>
      <c r="E28" s="122"/>
      <c r="F28" s="122"/>
      <c r="G28" s="122"/>
      <c r="H28" s="122"/>
      <c r="I28" s="122"/>
      <c r="J28" s="122"/>
      <c r="K28" s="122"/>
      <c r="L28" s="122"/>
      <c r="M28" s="122"/>
      <c r="N28" s="122"/>
      <c r="O28" s="122"/>
      <c r="P28" s="122"/>
      <c r="Q28" s="122"/>
      <c r="R28" s="122"/>
      <c r="S28" s="122"/>
      <c r="T28" s="122"/>
      <c r="U28" s="122"/>
      <c r="V28" s="122"/>
      <c r="W28" s="122"/>
      <c r="X28" s="122"/>
      <c r="Y28" s="122"/>
      <c r="Z28" s="122"/>
    </row>
    <row r="29" spans="1:26" ht="16.5" customHeight="1" x14ac:dyDescent="0.3">
      <c r="A29" s="122"/>
      <c r="B29" s="122"/>
      <c r="C29" s="122"/>
      <c r="D29" s="122"/>
      <c r="E29" s="122"/>
      <c r="F29" s="122"/>
      <c r="G29" s="122"/>
      <c r="H29" s="122"/>
      <c r="I29" s="122"/>
      <c r="J29" s="122"/>
      <c r="K29" s="122"/>
      <c r="L29" s="122"/>
      <c r="M29" s="122"/>
      <c r="N29" s="122"/>
      <c r="O29" s="122"/>
      <c r="P29" s="122"/>
      <c r="Q29" s="122"/>
      <c r="R29" s="122"/>
      <c r="S29" s="122"/>
      <c r="T29" s="122"/>
      <c r="U29" s="122"/>
      <c r="V29" s="122"/>
      <c r="W29" s="122"/>
      <c r="X29" s="122"/>
      <c r="Y29" s="122"/>
      <c r="Z29" s="122"/>
    </row>
    <row r="30" spans="1:26" ht="16.5" customHeight="1" x14ac:dyDescent="0.3">
      <c r="A30" s="122"/>
      <c r="B30" s="122" t="s">
        <v>267</v>
      </c>
      <c r="C30" s="122" t="s">
        <v>268</v>
      </c>
      <c r="D30" s="122"/>
      <c r="E30" s="122"/>
      <c r="F30" s="122"/>
      <c r="G30" s="122"/>
      <c r="H30" s="122"/>
      <c r="I30" s="122"/>
      <c r="J30" s="122"/>
      <c r="K30" s="122"/>
      <c r="L30" s="122"/>
      <c r="M30" s="122"/>
      <c r="N30" s="122"/>
      <c r="O30" s="122"/>
      <c r="P30" s="122"/>
      <c r="Q30" s="122"/>
      <c r="R30" s="122"/>
      <c r="S30" s="122"/>
      <c r="T30" s="122"/>
      <c r="U30" s="122"/>
      <c r="V30" s="122"/>
      <c r="W30" s="122"/>
      <c r="X30" s="122"/>
      <c r="Y30" s="122"/>
      <c r="Z30" s="122"/>
    </row>
    <row r="31" spans="1:26" ht="16.5" customHeight="1" x14ac:dyDescent="0.3">
      <c r="A31" s="122"/>
      <c r="B31" s="122"/>
      <c r="C31" s="122" t="s">
        <v>269</v>
      </c>
      <c r="D31" s="122"/>
      <c r="E31" s="122"/>
      <c r="F31" s="122"/>
      <c r="G31" s="122"/>
      <c r="H31" s="122"/>
      <c r="I31" s="122"/>
      <c r="J31" s="122"/>
      <c r="K31" s="122"/>
      <c r="L31" s="122"/>
      <c r="M31" s="122"/>
      <c r="N31" s="122"/>
      <c r="O31" s="122"/>
      <c r="P31" s="122"/>
      <c r="Q31" s="122"/>
      <c r="R31" s="122"/>
      <c r="S31" s="122"/>
      <c r="T31" s="122"/>
      <c r="U31" s="122"/>
      <c r="V31" s="122"/>
      <c r="W31" s="122"/>
      <c r="X31" s="122"/>
      <c r="Y31" s="122"/>
      <c r="Z31" s="122"/>
    </row>
    <row r="32" spans="1:26" ht="16.5" customHeight="1" x14ac:dyDescent="0.3">
      <c r="A32" s="122"/>
      <c r="B32" s="122"/>
      <c r="C32" s="122" t="s">
        <v>270</v>
      </c>
      <c r="D32" s="122"/>
      <c r="E32" s="122"/>
      <c r="F32" s="122"/>
      <c r="G32" s="122"/>
      <c r="H32" s="122"/>
      <c r="I32" s="122"/>
      <c r="J32" s="122"/>
      <c r="K32" s="122"/>
      <c r="L32" s="122"/>
      <c r="M32" s="122"/>
      <c r="N32" s="122"/>
      <c r="O32" s="122"/>
      <c r="P32" s="122"/>
      <c r="Q32" s="122"/>
      <c r="R32" s="122"/>
      <c r="S32" s="122"/>
      <c r="T32" s="122"/>
      <c r="U32" s="122"/>
      <c r="V32" s="122"/>
      <c r="W32" s="122"/>
      <c r="X32" s="122"/>
      <c r="Y32" s="122"/>
      <c r="Z32" s="122"/>
    </row>
    <row r="33" spans="1:26" ht="16.5" customHeight="1" x14ac:dyDescent="0.3">
      <c r="A33" s="122"/>
      <c r="B33" s="122"/>
      <c r="C33" s="122" t="s">
        <v>271</v>
      </c>
      <c r="D33" s="122"/>
      <c r="E33" s="122"/>
      <c r="F33" s="122"/>
      <c r="G33" s="122"/>
      <c r="H33" s="122"/>
      <c r="I33" s="122"/>
      <c r="J33" s="122"/>
      <c r="K33" s="122"/>
      <c r="L33" s="122"/>
      <c r="M33" s="122"/>
      <c r="N33" s="122"/>
      <c r="O33" s="122"/>
      <c r="P33" s="122"/>
      <c r="Q33" s="122"/>
      <c r="R33" s="122"/>
      <c r="S33" s="122"/>
      <c r="T33" s="122"/>
      <c r="U33" s="122"/>
      <c r="V33" s="122"/>
      <c r="W33" s="122"/>
      <c r="X33" s="122"/>
      <c r="Y33" s="122"/>
      <c r="Z33" s="122"/>
    </row>
    <row r="34" spans="1:26" ht="16.5" customHeight="1" x14ac:dyDescent="0.3">
      <c r="A34" s="122"/>
      <c r="B34" s="122"/>
      <c r="C34" s="122" t="s">
        <v>272</v>
      </c>
      <c r="D34" s="122"/>
      <c r="E34" s="122"/>
      <c r="F34" s="122"/>
      <c r="G34" s="122"/>
      <c r="H34" s="122"/>
      <c r="I34" s="122"/>
      <c r="J34" s="122"/>
      <c r="K34" s="122"/>
      <c r="L34" s="122"/>
      <c r="M34" s="122"/>
      <c r="N34" s="122"/>
      <c r="O34" s="122"/>
      <c r="P34" s="122"/>
      <c r="Q34" s="122"/>
      <c r="R34" s="122"/>
      <c r="S34" s="122"/>
      <c r="T34" s="122"/>
      <c r="U34" s="122"/>
      <c r="V34" s="122"/>
      <c r="W34" s="122"/>
      <c r="X34" s="122"/>
      <c r="Y34" s="122"/>
      <c r="Z34" s="122"/>
    </row>
    <row r="35" spans="1:26" ht="16.5" customHeight="1" x14ac:dyDescent="0.3">
      <c r="A35" s="122"/>
      <c r="B35" s="122"/>
      <c r="C35" s="122" t="s">
        <v>273</v>
      </c>
      <c r="D35" s="122"/>
      <c r="E35" s="122"/>
      <c r="F35" s="122"/>
      <c r="G35" s="122"/>
      <c r="H35" s="122"/>
      <c r="I35" s="122"/>
      <c r="J35" s="122"/>
      <c r="K35" s="122"/>
      <c r="L35" s="122"/>
      <c r="M35" s="122"/>
      <c r="N35" s="122"/>
      <c r="O35" s="122"/>
      <c r="P35" s="122"/>
      <c r="Q35" s="122"/>
      <c r="R35" s="122"/>
      <c r="S35" s="122"/>
      <c r="T35" s="122"/>
      <c r="U35" s="122"/>
      <c r="V35" s="122"/>
      <c r="W35" s="122"/>
      <c r="X35" s="122"/>
      <c r="Y35" s="122"/>
      <c r="Z35" s="122"/>
    </row>
    <row r="36" spans="1:26" ht="16.5" customHeight="1" x14ac:dyDescent="0.3">
      <c r="A36" s="122"/>
      <c r="B36" s="122"/>
      <c r="C36" s="122" t="s">
        <v>274</v>
      </c>
      <c r="D36" s="122"/>
      <c r="E36" s="122"/>
      <c r="F36" s="122"/>
      <c r="G36" s="122"/>
      <c r="H36" s="122"/>
      <c r="I36" s="122"/>
      <c r="J36" s="122"/>
      <c r="K36" s="122"/>
      <c r="L36" s="122"/>
      <c r="M36" s="122"/>
      <c r="N36" s="122"/>
      <c r="O36" s="122"/>
      <c r="P36" s="122"/>
      <c r="Q36" s="122"/>
      <c r="R36" s="122"/>
      <c r="S36" s="122"/>
      <c r="T36" s="122"/>
      <c r="U36" s="122"/>
      <c r="V36" s="122"/>
      <c r="W36" s="122"/>
      <c r="X36" s="122"/>
      <c r="Y36" s="122"/>
      <c r="Z36" s="122"/>
    </row>
    <row r="37" spans="1:26" ht="16.5" customHeight="1" x14ac:dyDescent="0.3">
      <c r="A37" s="122"/>
      <c r="B37" s="122"/>
      <c r="C37" s="122" t="s">
        <v>275</v>
      </c>
      <c r="D37" s="122"/>
      <c r="E37" s="122"/>
      <c r="F37" s="122"/>
      <c r="G37" s="122"/>
      <c r="H37" s="122"/>
      <c r="I37" s="122"/>
      <c r="J37" s="122"/>
      <c r="K37" s="122"/>
      <c r="L37" s="122"/>
      <c r="M37" s="122"/>
      <c r="N37" s="122"/>
      <c r="O37" s="122"/>
      <c r="P37" s="122"/>
      <c r="Q37" s="122"/>
      <c r="R37" s="122"/>
      <c r="S37" s="122"/>
      <c r="T37" s="122"/>
      <c r="U37" s="122"/>
      <c r="V37" s="122"/>
      <c r="W37" s="122"/>
      <c r="X37" s="122"/>
      <c r="Y37" s="122"/>
      <c r="Z37" s="122"/>
    </row>
    <row r="38" spans="1:26" ht="16.5" customHeight="1" x14ac:dyDescent="0.3">
      <c r="A38" s="122"/>
      <c r="B38" s="122"/>
      <c r="C38" s="122" t="s">
        <v>276</v>
      </c>
      <c r="D38" s="122"/>
      <c r="E38" s="122"/>
      <c r="F38" s="122"/>
      <c r="G38" s="122"/>
      <c r="H38" s="122"/>
      <c r="I38" s="122"/>
      <c r="J38" s="122"/>
      <c r="K38" s="122"/>
      <c r="L38" s="122"/>
      <c r="M38" s="122"/>
      <c r="N38" s="122"/>
      <c r="O38" s="122"/>
      <c r="P38" s="122"/>
      <c r="Q38" s="122"/>
      <c r="R38" s="122"/>
      <c r="S38" s="122"/>
      <c r="T38" s="122"/>
      <c r="U38" s="122"/>
      <c r="V38" s="122"/>
      <c r="W38" s="122"/>
      <c r="X38" s="122"/>
      <c r="Y38" s="122"/>
      <c r="Z38" s="122"/>
    </row>
    <row r="39" spans="1:26" ht="16.5" customHeight="1" x14ac:dyDescent="0.3">
      <c r="A39" s="122"/>
      <c r="B39" s="122"/>
      <c r="C39" s="122" t="s">
        <v>277</v>
      </c>
      <c r="D39" s="122"/>
      <c r="E39" s="122"/>
      <c r="F39" s="122"/>
      <c r="G39" s="122"/>
      <c r="H39" s="122"/>
      <c r="I39" s="122"/>
      <c r="J39" s="122"/>
      <c r="K39" s="122"/>
      <c r="L39" s="122"/>
      <c r="M39" s="122"/>
      <c r="N39" s="122"/>
      <c r="O39" s="122"/>
      <c r="P39" s="122"/>
      <c r="Q39" s="122"/>
      <c r="R39" s="122"/>
      <c r="S39" s="122"/>
      <c r="T39" s="122"/>
      <c r="U39" s="122"/>
      <c r="V39" s="122"/>
      <c r="W39" s="122"/>
      <c r="X39" s="122"/>
      <c r="Y39" s="122"/>
      <c r="Z39" s="122"/>
    </row>
    <row r="40" spans="1:26" ht="16.5" customHeight="1" x14ac:dyDescent="0.3">
      <c r="A40" s="122"/>
      <c r="B40" s="122"/>
      <c r="C40" s="122" t="s">
        <v>278</v>
      </c>
      <c r="D40" s="122"/>
      <c r="E40" s="122"/>
      <c r="F40" s="122"/>
      <c r="G40" s="122"/>
      <c r="H40" s="122"/>
      <c r="I40" s="122"/>
      <c r="J40" s="122"/>
      <c r="K40" s="122"/>
      <c r="L40" s="122"/>
      <c r="M40" s="122"/>
      <c r="N40" s="122"/>
      <c r="O40" s="122"/>
      <c r="P40" s="122"/>
      <c r="Q40" s="122"/>
      <c r="R40" s="122"/>
      <c r="S40" s="122"/>
      <c r="T40" s="122"/>
      <c r="U40" s="122"/>
      <c r="V40" s="122"/>
      <c r="W40" s="122"/>
      <c r="X40" s="122"/>
      <c r="Y40" s="122"/>
      <c r="Z40" s="122"/>
    </row>
    <row r="41" spans="1:26" ht="16.5" customHeight="1" x14ac:dyDescent="0.3">
      <c r="A41" s="122"/>
      <c r="B41" s="122"/>
      <c r="C41" s="122" t="s">
        <v>279</v>
      </c>
      <c r="D41" s="122"/>
      <c r="E41" s="122"/>
      <c r="F41" s="122"/>
      <c r="G41" s="122"/>
      <c r="H41" s="122"/>
      <c r="I41" s="122"/>
      <c r="J41" s="122"/>
      <c r="K41" s="122"/>
      <c r="L41" s="122"/>
      <c r="M41" s="122"/>
      <c r="N41" s="122"/>
      <c r="O41" s="122"/>
      <c r="P41" s="122"/>
      <c r="Q41" s="122"/>
      <c r="R41" s="122"/>
      <c r="S41" s="122"/>
      <c r="T41" s="122"/>
      <c r="U41" s="122"/>
      <c r="V41" s="122"/>
      <c r="W41" s="122"/>
      <c r="X41" s="122"/>
      <c r="Y41" s="122"/>
      <c r="Z41" s="122"/>
    </row>
    <row r="42" spans="1:26" ht="16.5" customHeight="1" x14ac:dyDescent="0.3">
      <c r="A42" s="122"/>
      <c r="B42" s="122"/>
      <c r="C42" s="122" t="s">
        <v>280</v>
      </c>
      <c r="D42" s="122"/>
      <c r="E42" s="122"/>
      <c r="F42" s="122"/>
      <c r="G42" s="122"/>
      <c r="H42" s="122"/>
      <c r="I42" s="122"/>
      <c r="J42" s="122"/>
      <c r="K42" s="122"/>
      <c r="L42" s="122"/>
      <c r="M42" s="122"/>
      <c r="N42" s="122"/>
      <c r="O42" s="122"/>
      <c r="P42" s="122"/>
      <c r="Q42" s="122"/>
      <c r="R42" s="122"/>
      <c r="S42" s="122"/>
      <c r="T42" s="122"/>
      <c r="U42" s="122"/>
      <c r="V42" s="122"/>
      <c r="W42" s="122"/>
      <c r="X42" s="122"/>
      <c r="Y42" s="122"/>
      <c r="Z42" s="122"/>
    </row>
    <row r="43" spans="1:26" ht="16.5" customHeight="1" x14ac:dyDescent="0.3">
      <c r="A43" s="122"/>
      <c r="B43" s="122"/>
      <c r="C43" s="122" t="s">
        <v>281</v>
      </c>
      <c r="D43" s="122"/>
      <c r="E43" s="122"/>
      <c r="F43" s="122"/>
      <c r="G43" s="122"/>
      <c r="H43" s="122"/>
      <c r="I43" s="122"/>
      <c r="J43" s="122"/>
      <c r="K43" s="122"/>
      <c r="L43" s="122"/>
      <c r="M43" s="122"/>
      <c r="N43" s="122"/>
      <c r="O43" s="122"/>
      <c r="P43" s="122"/>
      <c r="Q43" s="122"/>
      <c r="R43" s="122"/>
      <c r="S43" s="122"/>
      <c r="T43" s="122"/>
      <c r="U43" s="122"/>
      <c r="V43" s="122"/>
      <c r="W43" s="122"/>
      <c r="X43" s="122"/>
      <c r="Y43" s="122"/>
      <c r="Z43" s="122"/>
    </row>
    <row r="44" spans="1:26" ht="16.5" customHeight="1" x14ac:dyDescent="0.3">
      <c r="A44" s="122"/>
      <c r="B44" s="122"/>
      <c r="C44" s="122" t="s">
        <v>282</v>
      </c>
      <c r="D44" s="122"/>
      <c r="E44" s="122"/>
      <c r="F44" s="122"/>
      <c r="G44" s="122"/>
      <c r="H44" s="122"/>
      <c r="I44" s="122"/>
      <c r="J44" s="122"/>
      <c r="K44" s="122"/>
      <c r="L44" s="122"/>
      <c r="M44" s="122"/>
      <c r="N44" s="122"/>
      <c r="O44" s="122"/>
      <c r="P44" s="122"/>
      <c r="Q44" s="122"/>
      <c r="R44" s="122"/>
      <c r="S44" s="122"/>
      <c r="T44" s="122"/>
      <c r="U44" s="122"/>
      <c r="V44" s="122"/>
      <c r="W44" s="122"/>
      <c r="X44" s="122"/>
      <c r="Y44" s="122"/>
      <c r="Z44" s="122"/>
    </row>
    <row r="45" spans="1:26" ht="16.5" customHeight="1" x14ac:dyDescent="0.3">
      <c r="A45" s="122"/>
      <c r="B45" s="122"/>
      <c r="C45" s="122" t="s">
        <v>283</v>
      </c>
      <c r="D45" s="122"/>
      <c r="E45" s="122"/>
      <c r="F45" s="122"/>
      <c r="G45" s="122"/>
      <c r="H45" s="122"/>
      <c r="I45" s="122"/>
      <c r="J45" s="122"/>
      <c r="K45" s="122"/>
      <c r="L45" s="122"/>
      <c r="M45" s="122"/>
      <c r="N45" s="122"/>
      <c r="O45" s="122"/>
      <c r="P45" s="122"/>
      <c r="Q45" s="122"/>
      <c r="R45" s="122"/>
      <c r="S45" s="122"/>
      <c r="T45" s="122"/>
      <c r="U45" s="122"/>
      <c r="V45" s="122"/>
      <c r="W45" s="122"/>
      <c r="X45" s="122"/>
      <c r="Y45" s="122"/>
      <c r="Z45" s="122"/>
    </row>
    <row r="46" spans="1:26" ht="16.5" customHeight="1" x14ac:dyDescent="0.3">
      <c r="A46" s="122"/>
      <c r="B46" s="122"/>
      <c r="C46" s="122" t="s">
        <v>284</v>
      </c>
      <c r="D46" s="122"/>
      <c r="E46" s="122"/>
      <c r="F46" s="122"/>
      <c r="G46" s="122"/>
      <c r="H46" s="122"/>
      <c r="I46" s="122"/>
      <c r="J46" s="122"/>
      <c r="K46" s="122"/>
      <c r="L46" s="122"/>
      <c r="M46" s="122"/>
      <c r="N46" s="122"/>
      <c r="O46" s="122"/>
      <c r="P46" s="122"/>
      <c r="Q46" s="122"/>
      <c r="R46" s="122"/>
      <c r="S46" s="122"/>
      <c r="T46" s="122"/>
      <c r="U46" s="122"/>
      <c r="V46" s="122"/>
      <c r="W46" s="122"/>
      <c r="X46" s="122"/>
      <c r="Y46" s="122"/>
      <c r="Z46" s="122"/>
    </row>
    <row r="47" spans="1:26" ht="16.5" customHeight="1" x14ac:dyDescent="0.3">
      <c r="A47" s="122"/>
      <c r="B47" s="122"/>
      <c r="C47" s="122" t="s">
        <v>285</v>
      </c>
      <c r="D47" s="122"/>
      <c r="E47" s="122"/>
      <c r="F47" s="122"/>
      <c r="G47" s="122"/>
      <c r="H47" s="122"/>
      <c r="I47" s="122"/>
      <c r="J47" s="122"/>
      <c r="K47" s="122"/>
      <c r="L47" s="122"/>
      <c r="M47" s="122"/>
      <c r="N47" s="122"/>
      <c r="O47" s="122"/>
      <c r="P47" s="122"/>
      <c r="Q47" s="122"/>
      <c r="R47" s="122"/>
      <c r="S47" s="122"/>
      <c r="T47" s="122"/>
      <c r="U47" s="122"/>
      <c r="V47" s="122"/>
      <c r="W47" s="122"/>
      <c r="X47" s="122"/>
      <c r="Y47" s="122"/>
      <c r="Z47" s="122"/>
    </row>
    <row r="48" spans="1:26" ht="16.5" customHeight="1" x14ac:dyDescent="0.3">
      <c r="A48" s="122"/>
      <c r="B48" s="122"/>
      <c r="C48" s="122" t="s">
        <v>286</v>
      </c>
      <c r="D48" s="122"/>
      <c r="E48" s="122"/>
      <c r="F48" s="122"/>
      <c r="G48" s="122"/>
      <c r="H48" s="122"/>
      <c r="I48" s="122"/>
      <c r="J48" s="122"/>
      <c r="K48" s="122"/>
      <c r="L48" s="122"/>
      <c r="M48" s="122"/>
      <c r="N48" s="122"/>
      <c r="O48" s="122"/>
      <c r="P48" s="122"/>
      <c r="Q48" s="122"/>
      <c r="R48" s="122"/>
      <c r="S48" s="122"/>
      <c r="T48" s="122"/>
      <c r="U48" s="122"/>
      <c r="V48" s="122"/>
      <c r="W48" s="122"/>
      <c r="X48" s="122"/>
      <c r="Y48" s="122"/>
      <c r="Z48" s="122"/>
    </row>
    <row r="49" spans="1:26" ht="16.5" customHeight="1" x14ac:dyDescent="0.3">
      <c r="A49" s="122"/>
      <c r="B49" s="122"/>
      <c r="C49" s="122" t="s">
        <v>287</v>
      </c>
      <c r="D49" s="122"/>
      <c r="E49" s="122"/>
      <c r="F49" s="122"/>
      <c r="G49" s="122"/>
      <c r="H49" s="122"/>
      <c r="I49" s="122"/>
      <c r="J49" s="122"/>
      <c r="K49" s="122"/>
      <c r="L49" s="122"/>
      <c r="M49" s="122"/>
      <c r="N49" s="122"/>
      <c r="O49" s="122"/>
      <c r="P49" s="122"/>
      <c r="Q49" s="122"/>
      <c r="R49" s="122"/>
      <c r="S49" s="122"/>
      <c r="T49" s="122"/>
      <c r="U49" s="122"/>
      <c r="V49" s="122"/>
      <c r="W49" s="122"/>
      <c r="X49" s="122"/>
      <c r="Y49" s="122"/>
      <c r="Z49" s="122"/>
    </row>
    <row r="50" spans="1:26" ht="16.5" customHeight="1" x14ac:dyDescent="0.3">
      <c r="A50" s="122"/>
      <c r="B50" s="122"/>
      <c r="C50" s="122" t="s">
        <v>288</v>
      </c>
      <c r="D50" s="122"/>
      <c r="E50" s="122"/>
      <c r="F50" s="122"/>
      <c r="G50" s="122"/>
      <c r="H50" s="122"/>
      <c r="I50" s="122"/>
      <c r="J50" s="122"/>
      <c r="K50" s="122"/>
      <c r="L50" s="122"/>
      <c r="M50" s="122"/>
      <c r="N50" s="122"/>
      <c r="O50" s="122"/>
      <c r="P50" s="122"/>
      <c r="Q50" s="122"/>
      <c r="R50" s="122"/>
      <c r="S50" s="122"/>
      <c r="T50" s="122"/>
      <c r="U50" s="122"/>
      <c r="V50" s="122"/>
      <c r="W50" s="122"/>
      <c r="X50" s="122"/>
      <c r="Y50" s="122"/>
      <c r="Z50" s="122"/>
    </row>
    <row r="51" spans="1:26" ht="16.5" customHeight="1" x14ac:dyDescent="0.3">
      <c r="A51" s="122"/>
      <c r="B51" s="122"/>
      <c r="C51" s="122" t="s">
        <v>289</v>
      </c>
      <c r="D51" s="122"/>
      <c r="E51" s="122"/>
      <c r="F51" s="122"/>
      <c r="G51" s="122"/>
      <c r="H51" s="122"/>
      <c r="I51" s="122"/>
      <c r="J51" s="122"/>
      <c r="K51" s="122"/>
      <c r="L51" s="122"/>
      <c r="M51" s="122"/>
      <c r="N51" s="122"/>
      <c r="O51" s="122"/>
      <c r="P51" s="122"/>
      <c r="Q51" s="122"/>
      <c r="R51" s="122"/>
      <c r="S51" s="122"/>
      <c r="T51" s="122"/>
      <c r="U51" s="122"/>
      <c r="V51" s="122"/>
      <c r="W51" s="122"/>
      <c r="X51" s="122"/>
      <c r="Y51" s="122"/>
      <c r="Z51" s="122"/>
    </row>
    <row r="52" spans="1:26" ht="16.5" customHeight="1" x14ac:dyDescent="0.3">
      <c r="A52" s="122"/>
      <c r="B52" s="122"/>
      <c r="C52" s="122" t="s">
        <v>290</v>
      </c>
      <c r="D52" s="122"/>
      <c r="E52" s="122"/>
      <c r="F52" s="122"/>
      <c r="G52" s="122"/>
      <c r="H52" s="122"/>
      <c r="I52" s="122"/>
      <c r="J52" s="122"/>
      <c r="K52" s="122"/>
      <c r="L52" s="122"/>
      <c r="M52" s="122"/>
      <c r="N52" s="122"/>
      <c r="O52" s="122"/>
      <c r="P52" s="122"/>
      <c r="Q52" s="122"/>
      <c r="R52" s="122"/>
      <c r="S52" s="122"/>
      <c r="T52" s="122"/>
      <c r="U52" s="122"/>
      <c r="V52" s="122"/>
      <c r="W52" s="122"/>
      <c r="X52" s="122"/>
      <c r="Y52" s="122"/>
      <c r="Z52" s="122"/>
    </row>
    <row r="53" spans="1:26" ht="16.5" customHeight="1" x14ac:dyDescent="0.3">
      <c r="A53" s="122"/>
      <c r="B53" s="122"/>
      <c r="C53" s="122" t="s">
        <v>291</v>
      </c>
      <c r="D53" s="122"/>
      <c r="E53" s="122"/>
      <c r="F53" s="122"/>
      <c r="G53" s="122"/>
      <c r="H53" s="122"/>
      <c r="I53" s="122"/>
      <c r="J53" s="122"/>
      <c r="K53" s="122"/>
      <c r="L53" s="122"/>
      <c r="M53" s="122"/>
      <c r="N53" s="122"/>
      <c r="O53" s="122"/>
      <c r="P53" s="122"/>
      <c r="Q53" s="122"/>
      <c r="R53" s="122"/>
      <c r="S53" s="122"/>
      <c r="T53" s="122"/>
      <c r="U53" s="122"/>
      <c r="V53" s="122"/>
      <c r="W53" s="122"/>
      <c r="X53" s="122"/>
      <c r="Y53" s="122"/>
      <c r="Z53" s="122"/>
    </row>
    <row r="54" spans="1:26" ht="16.5" customHeight="1" x14ac:dyDescent="0.3">
      <c r="A54" s="122"/>
      <c r="B54" s="122"/>
      <c r="C54" s="122" t="s">
        <v>292</v>
      </c>
      <c r="D54" s="122"/>
      <c r="E54" s="122"/>
      <c r="F54" s="122"/>
      <c r="G54" s="122"/>
      <c r="H54" s="122"/>
      <c r="I54" s="122"/>
      <c r="J54" s="122"/>
      <c r="K54" s="122"/>
      <c r="L54" s="122"/>
      <c r="M54" s="122"/>
      <c r="N54" s="122"/>
      <c r="O54" s="122"/>
      <c r="P54" s="122"/>
      <c r="Q54" s="122"/>
      <c r="R54" s="122"/>
      <c r="S54" s="122"/>
      <c r="T54" s="122"/>
      <c r="U54" s="122"/>
      <c r="V54" s="122"/>
      <c r="W54" s="122"/>
      <c r="X54" s="122"/>
      <c r="Y54" s="122"/>
      <c r="Z54" s="122"/>
    </row>
    <row r="55" spans="1:26" ht="16.5" customHeight="1" x14ac:dyDescent="0.3">
      <c r="A55" s="122"/>
      <c r="B55" s="122"/>
      <c r="C55" s="122" t="s">
        <v>293</v>
      </c>
      <c r="D55" s="122"/>
      <c r="E55" s="122"/>
      <c r="F55" s="122"/>
      <c r="G55" s="122"/>
      <c r="H55" s="122"/>
      <c r="I55" s="122"/>
      <c r="J55" s="122"/>
      <c r="K55" s="122"/>
      <c r="L55" s="122"/>
      <c r="M55" s="122"/>
      <c r="N55" s="122"/>
      <c r="O55" s="122"/>
      <c r="P55" s="122"/>
      <c r="Q55" s="122"/>
      <c r="R55" s="122"/>
      <c r="S55" s="122"/>
      <c r="T55" s="122"/>
      <c r="U55" s="122"/>
      <c r="V55" s="122"/>
      <c r="W55" s="122"/>
      <c r="X55" s="122"/>
      <c r="Y55" s="122"/>
      <c r="Z55" s="122"/>
    </row>
    <row r="56" spans="1:26" ht="16.5" customHeight="1" x14ac:dyDescent="0.3">
      <c r="A56" s="122"/>
      <c r="B56" s="122"/>
      <c r="C56" s="122" t="s">
        <v>294</v>
      </c>
      <c r="D56" s="122"/>
      <c r="E56" s="122"/>
      <c r="F56" s="122"/>
      <c r="G56" s="122"/>
      <c r="H56" s="122"/>
      <c r="I56" s="122"/>
      <c r="J56" s="122"/>
      <c r="K56" s="122"/>
      <c r="L56" s="122"/>
      <c r="M56" s="122"/>
      <c r="N56" s="122"/>
      <c r="O56" s="122"/>
      <c r="P56" s="122"/>
      <c r="Q56" s="122"/>
      <c r="R56" s="122"/>
      <c r="S56" s="122"/>
      <c r="T56" s="122"/>
      <c r="U56" s="122"/>
      <c r="V56" s="122"/>
      <c r="W56" s="122"/>
      <c r="X56" s="122"/>
      <c r="Y56" s="122"/>
      <c r="Z56" s="122"/>
    </row>
    <row r="57" spans="1:26" ht="16.5" customHeight="1" x14ac:dyDescent="0.3">
      <c r="A57" s="122"/>
      <c r="B57" s="122"/>
      <c r="C57" s="122" t="s">
        <v>295</v>
      </c>
      <c r="D57" s="122"/>
      <c r="E57" s="122"/>
      <c r="F57" s="122"/>
      <c r="G57" s="122"/>
      <c r="H57" s="122"/>
      <c r="I57" s="122"/>
      <c r="J57" s="122"/>
      <c r="K57" s="122"/>
      <c r="L57" s="122"/>
      <c r="M57" s="122"/>
      <c r="N57" s="122"/>
      <c r="O57" s="122"/>
      <c r="P57" s="122"/>
      <c r="Q57" s="122"/>
      <c r="R57" s="122"/>
      <c r="S57" s="122"/>
      <c r="T57" s="122"/>
      <c r="U57" s="122"/>
      <c r="V57" s="122"/>
      <c r="W57" s="122"/>
      <c r="X57" s="122"/>
      <c r="Y57" s="122"/>
      <c r="Z57" s="122"/>
    </row>
    <row r="58" spans="1:26" ht="16.5" customHeight="1" x14ac:dyDescent="0.3">
      <c r="A58" s="122"/>
      <c r="B58" s="122"/>
      <c r="C58" s="122" t="s">
        <v>296</v>
      </c>
      <c r="D58" s="122"/>
      <c r="E58" s="122"/>
      <c r="F58" s="122"/>
      <c r="G58" s="122"/>
      <c r="H58" s="122"/>
      <c r="I58" s="122"/>
      <c r="J58" s="122"/>
      <c r="K58" s="122"/>
      <c r="L58" s="122"/>
      <c r="M58" s="122"/>
      <c r="N58" s="122"/>
      <c r="O58" s="122"/>
      <c r="P58" s="122"/>
      <c r="Q58" s="122"/>
      <c r="R58" s="122"/>
      <c r="S58" s="122"/>
      <c r="T58" s="122"/>
      <c r="U58" s="122"/>
      <c r="V58" s="122"/>
      <c r="W58" s="122"/>
      <c r="X58" s="122"/>
      <c r="Y58" s="122"/>
      <c r="Z58" s="122"/>
    </row>
    <row r="59" spans="1:26" ht="16.5" customHeight="1" x14ac:dyDescent="0.25"/>
    <row r="60" spans="1:26" ht="16.5" customHeight="1" x14ac:dyDescent="0.25"/>
    <row r="61" spans="1:26" ht="16.5" customHeight="1" x14ac:dyDescent="0.25"/>
    <row r="62" spans="1:26" ht="16.5" customHeight="1" x14ac:dyDescent="0.25"/>
    <row r="63" spans="1:26" ht="16.5" customHeight="1" x14ac:dyDescent="0.25"/>
    <row r="64" spans="1:26" ht="16.5" customHeight="1" x14ac:dyDescent="0.25"/>
    <row r="65" ht="16.5" customHeight="1" x14ac:dyDescent="0.25"/>
    <row r="66" ht="16.5" customHeight="1" x14ac:dyDescent="0.25"/>
    <row r="67" ht="16.5" customHeight="1" x14ac:dyDescent="0.25"/>
    <row r="68" ht="16.5" customHeight="1" x14ac:dyDescent="0.25"/>
    <row r="69" ht="16.5" customHeight="1" x14ac:dyDescent="0.25"/>
    <row r="70" ht="16.5" customHeight="1" x14ac:dyDescent="0.25"/>
    <row r="71" ht="16.5" customHeight="1" x14ac:dyDescent="0.25"/>
    <row r="72" ht="16.5" customHeight="1" x14ac:dyDescent="0.25"/>
    <row r="73" ht="16.5" customHeight="1" x14ac:dyDescent="0.25"/>
    <row r="74" ht="16.5" customHeight="1" x14ac:dyDescent="0.25"/>
    <row r="75" ht="16.5" customHeight="1" x14ac:dyDescent="0.25"/>
    <row r="76" ht="16.5" customHeight="1" x14ac:dyDescent="0.25"/>
    <row r="77" ht="16.5" customHeight="1" x14ac:dyDescent="0.25"/>
    <row r="78" ht="16.5" customHeight="1" x14ac:dyDescent="0.25"/>
    <row r="79" ht="16.5" customHeight="1" x14ac:dyDescent="0.25"/>
    <row r="80" ht="16.5" customHeight="1" x14ac:dyDescent="0.25"/>
    <row r="81" ht="16.5" customHeight="1" x14ac:dyDescent="0.25"/>
    <row r="82" ht="16.5" customHeight="1" x14ac:dyDescent="0.25"/>
    <row r="83" ht="16.5" customHeight="1" x14ac:dyDescent="0.25"/>
    <row r="84" ht="16.5" customHeight="1" x14ac:dyDescent="0.25"/>
    <row r="85" ht="16.5" customHeight="1" x14ac:dyDescent="0.25"/>
    <row r="86" ht="16.5" customHeight="1" x14ac:dyDescent="0.25"/>
    <row r="87" ht="16.5" customHeight="1" x14ac:dyDescent="0.25"/>
    <row r="88" ht="16.5" customHeight="1" x14ac:dyDescent="0.25"/>
    <row r="89" ht="16.5" customHeight="1" x14ac:dyDescent="0.25"/>
    <row r="90" ht="16.5" customHeight="1" x14ac:dyDescent="0.25"/>
    <row r="91" ht="16.5" customHeight="1" x14ac:dyDescent="0.25"/>
    <row r="92" ht="16.5" customHeight="1" x14ac:dyDescent="0.25"/>
    <row r="93" ht="16.5" customHeight="1" x14ac:dyDescent="0.25"/>
    <row r="94" ht="16.5" customHeight="1" x14ac:dyDescent="0.25"/>
    <row r="95" ht="16.5" customHeight="1" x14ac:dyDescent="0.25"/>
    <row r="96" ht="16.5" customHeight="1" x14ac:dyDescent="0.25"/>
    <row r="97" ht="16.5" customHeight="1" x14ac:dyDescent="0.25"/>
    <row r="98" ht="16.5" customHeight="1" x14ac:dyDescent="0.25"/>
    <row r="99" ht="16.5" customHeight="1" x14ac:dyDescent="0.25"/>
    <row r="100" ht="16.5" customHeight="1" x14ac:dyDescent="0.25"/>
    <row r="101" ht="16.5" customHeight="1" x14ac:dyDescent="0.25"/>
    <row r="102" ht="16.5" customHeight="1" x14ac:dyDescent="0.25"/>
    <row r="103" ht="16.5" customHeight="1" x14ac:dyDescent="0.25"/>
    <row r="104" ht="16.5" customHeight="1" x14ac:dyDescent="0.25"/>
    <row r="105" ht="16.5" customHeight="1" x14ac:dyDescent="0.25"/>
    <row r="106" ht="16.5" customHeight="1" x14ac:dyDescent="0.25"/>
    <row r="107" ht="16.5" customHeight="1" x14ac:dyDescent="0.25"/>
    <row r="108" ht="16.5" customHeight="1" x14ac:dyDescent="0.25"/>
    <row r="109" ht="16.5" customHeight="1" x14ac:dyDescent="0.25"/>
    <row r="110" ht="16.5" customHeight="1" x14ac:dyDescent="0.25"/>
    <row r="111" ht="16.5" customHeight="1" x14ac:dyDescent="0.25"/>
    <row r="112" ht="16.5" customHeight="1" x14ac:dyDescent="0.25"/>
    <row r="113" ht="16.5" customHeight="1" x14ac:dyDescent="0.25"/>
    <row r="114" ht="16.5" customHeight="1" x14ac:dyDescent="0.25"/>
    <row r="115" ht="16.5" customHeight="1" x14ac:dyDescent="0.25"/>
    <row r="116" ht="16.5" customHeight="1" x14ac:dyDescent="0.25"/>
    <row r="117" ht="16.5" customHeight="1" x14ac:dyDescent="0.25"/>
    <row r="118" ht="16.5" customHeight="1" x14ac:dyDescent="0.25"/>
    <row r="119" ht="16.5" customHeight="1" x14ac:dyDescent="0.25"/>
    <row r="120" ht="16.5" customHeight="1" x14ac:dyDescent="0.25"/>
    <row r="121" ht="16.5" customHeight="1" x14ac:dyDescent="0.25"/>
    <row r="122" ht="16.5" customHeight="1" x14ac:dyDescent="0.25"/>
    <row r="123" ht="16.5" customHeight="1" x14ac:dyDescent="0.25"/>
    <row r="124" ht="16.5" customHeight="1" x14ac:dyDescent="0.25"/>
    <row r="125" ht="16.5" customHeight="1" x14ac:dyDescent="0.25"/>
    <row r="126" ht="16.5" customHeight="1" x14ac:dyDescent="0.25"/>
    <row r="127" ht="16.5" customHeight="1" x14ac:dyDescent="0.25"/>
    <row r="128" ht="16.5" customHeight="1" x14ac:dyDescent="0.25"/>
    <row r="129" ht="16.5" customHeight="1" x14ac:dyDescent="0.25"/>
    <row r="130" ht="16.5" customHeight="1" x14ac:dyDescent="0.25"/>
    <row r="131" ht="16.5" customHeight="1" x14ac:dyDescent="0.25"/>
    <row r="132" ht="16.5" customHeight="1" x14ac:dyDescent="0.25"/>
    <row r="133" ht="16.5" customHeight="1" x14ac:dyDescent="0.25"/>
    <row r="134" ht="16.5" customHeight="1" x14ac:dyDescent="0.25"/>
    <row r="135" ht="16.5" customHeight="1" x14ac:dyDescent="0.25"/>
    <row r="136" ht="16.5" customHeight="1" x14ac:dyDescent="0.25"/>
    <row r="137" ht="16.5" customHeight="1" x14ac:dyDescent="0.25"/>
    <row r="138" ht="16.5" customHeight="1" x14ac:dyDescent="0.25"/>
    <row r="139" ht="16.5" customHeight="1" x14ac:dyDescent="0.25"/>
    <row r="140" ht="16.5" customHeight="1" x14ac:dyDescent="0.25"/>
    <row r="141" ht="16.5" customHeight="1" x14ac:dyDescent="0.25"/>
    <row r="142" ht="16.5" customHeight="1" x14ac:dyDescent="0.25"/>
    <row r="143" ht="16.5" customHeight="1" x14ac:dyDescent="0.25"/>
    <row r="144" ht="16.5" customHeight="1" x14ac:dyDescent="0.25"/>
    <row r="145" ht="16.5" customHeight="1" x14ac:dyDescent="0.25"/>
    <row r="146" ht="16.5" customHeight="1" x14ac:dyDescent="0.25"/>
    <row r="147" ht="16.5" customHeight="1" x14ac:dyDescent="0.25"/>
    <row r="148" ht="16.5" customHeight="1" x14ac:dyDescent="0.25"/>
    <row r="149" ht="16.5" customHeight="1" x14ac:dyDescent="0.25"/>
    <row r="150" ht="16.5" customHeight="1" x14ac:dyDescent="0.25"/>
    <row r="151" ht="16.5" customHeight="1" x14ac:dyDescent="0.25"/>
    <row r="152" ht="16.5" customHeight="1" x14ac:dyDescent="0.25"/>
    <row r="153" ht="16.5" customHeight="1" x14ac:dyDescent="0.25"/>
    <row r="154" ht="16.5" customHeight="1" x14ac:dyDescent="0.25"/>
    <row r="155" ht="16.5" customHeight="1" x14ac:dyDescent="0.25"/>
    <row r="156" ht="16.5" customHeight="1" x14ac:dyDescent="0.25"/>
    <row r="157" ht="16.5" customHeight="1" x14ac:dyDescent="0.25"/>
    <row r="158" ht="16.5" customHeight="1" x14ac:dyDescent="0.25"/>
    <row r="159" ht="16.5" customHeight="1" x14ac:dyDescent="0.25"/>
    <row r="160" ht="16.5" customHeight="1" x14ac:dyDescent="0.25"/>
    <row r="161" ht="16.5" customHeight="1" x14ac:dyDescent="0.25"/>
    <row r="162" ht="16.5" customHeight="1" x14ac:dyDescent="0.25"/>
    <row r="163" ht="16.5" customHeight="1" x14ac:dyDescent="0.25"/>
    <row r="164" ht="16.5" customHeight="1" x14ac:dyDescent="0.25"/>
    <row r="165" ht="16.5" customHeight="1" x14ac:dyDescent="0.25"/>
    <row r="166" ht="16.5" customHeight="1" x14ac:dyDescent="0.25"/>
    <row r="167" ht="16.5" customHeight="1" x14ac:dyDescent="0.25"/>
    <row r="168" ht="16.5" customHeight="1" x14ac:dyDescent="0.25"/>
    <row r="169" ht="16.5" customHeight="1" x14ac:dyDescent="0.25"/>
    <row r="170" ht="16.5" customHeight="1" x14ac:dyDescent="0.25"/>
    <row r="171" ht="16.5" customHeight="1" x14ac:dyDescent="0.25"/>
    <row r="172" ht="16.5" customHeight="1" x14ac:dyDescent="0.25"/>
    <row r="173" ht="16.5" customHeight="1" x14ac:dyDescent="0.25"/>
    <row r="174" ht="16.5" customHeight="1" x14ac:dyDescent="0.25"/>
    <row r="175" ht="16.5" customHeight="1" x14ac:dyDescent="0.25"/>
    <row r="176" ht="16.5" customHeight="1" x14ac:dyDescent="0.25"/>
    <row r="177" ht="16.5" customHeight="1" x14ac:dyDescent="0.25"/>
    <row r="178" ht="16.5" customHeight="1" x14ac:dyDescent="0.25"/>
    <row r="179" ht="16.5" customHeight="1" x14ac:dyDescent="0.25"/>
    <row r="180" ht="16.5" customHeight="1" x14ac:dyDescent="0.25"/>
    <row r="181" ht="16.5" customHeight="1" x14ac:dyDescent="0.25"/>
    <row r="182" ht="16.5" customHeight="1" x14ac:dyDescent="0.25"/>
    <row r="183" ht="16.5" customHeight="1" x14ac:dyDescent="0.25"/>
    <row r="184" ht="16.5" customHeight="1" x14ac:dyDescent="0.25"/>
    <row r="185" ht="16.5" customHeight="1" x14ac:dyDescent="0.25"/>
    <row r="186" ht="16.5" customHeight="1" x14ac:dyDescent="0.25"/>
    <row r="187" ht="16.5" customHeight="1" x14ac:dyDescent="0.25"/>
    <row r="188" ht="16.5" customHeight="1" x14ac:dyDescent="0.25"/>
    <row r="189" ht="16.5" customHeight="1" x14ac:dyDescent="0.25"/>
    <row r="190" ht="16.5" customHeight="1" x14ac:dyDescent="0.25"/>
    <row r="191" ht="16.5" customHeight="1" x14ac:dyDescent="0.25"/>
    <row r="192" ht="16.5" customHeight="1" x14ac:dyDescent="0.25"/>
    <row r="193" ht="16.5" customHeight="1" x14ac:dyDescent="0.25"/>
    <row r="194" ht="16.5" customHeight="1" x14ac:dyDescent="0.25"/>
    <row r="195" ht="16.5" customHeight="1" x14ac:dyDescent="0.25"/>
    <row r="196" ht="16.5" customHeight="1" x14ac:dyDescent="0.25"/>
    <row r="197" ht="16.5" customHeight="1" x14ac:dyDescent="0.25"/>
    <row r="198" ht="16.5" customHeight="1" x14ac:dyDescent="0.25"/>
    <row r="199" ht="16.5" customHeight="1" x14ac:dyDescent="0.25"/>
    <row r="200" ht="16.5" customHeight="1" x14ac:dyDescent="0.25"/>
    <row r="201" ht="16.5" customHeight="1" x14ac:dyDescent="0.25"/>
    <row r="202" ht="16.5" customHeight="1" x14ac:dyDescent="0.25"/>
    <row r="203" ht="16.5" customHeight="1" x14ac:dyDescent="0.25"/>
    <row r="204" ht="16.5" customHeight="1" x14ac:dyDescent="0.25"/>
    <row r="205" ht="16.5" customHeight="1" x14ac:dyDescent="0.25"/>
    <row r="206" ht="16.5" customHeight="1" x14ac:dyDescent="0.25"/>
    <row r="207" ht="16.5" customHeight="1" x14ac:dyDescent="0.25"/>
    <row r="208" ht="16.5" customHeight="1" x14ac:dyDescent="0.25"/>
    <row r="209" ht="16.5" customHeight="1" x14ac:dyDescent="0.25"/>
    <row r="210" ht="16.5" customHeight="1" x14ac:dyDescent="0.25"/>
    <row r="211" ht="16.5" customHeight="1" x14ac:dyDescent="0.25"/>
    <row r="212" ht="16.5" customHeight="1" x14ac:dyDescent="0.25"/>
    <row r="213" ht="16.5" customHeight="1" x14ac:dyDescent="0.25"/>
    <row r="214" ht="16.5" customHeight="1" x14ac:dyDescent="0.25"/>
    <row r="215" ht="16.5" customHeight="1" x14ac:dyDescent="0.25"/>
    <row r="216" ht="16.5" customHeight="1" x14ac:dyDescent="0.25"/>
    <row r="217" ht="16.5" customHeight="1" x14ac:dyDescent="0.25"/>
    <row r="218" ht="16.5" customHeight="1" x14ac:dyDescent="0.25"/>
    <row r="219" ht="16.5" customHeight="1" x14ac:dyDescent="0.25"/>
    <row r="220" ht="16.5" customHeight="1" x14ac:dyDescent="0.25"/>
    <row r="221" ht="16.5" customHeight="1" x14ac:dyDescent="0.25"/>
    <row r="222" ht="16.5" customHeight="1" x14ac:dyDescent="0.25"/>
    <row r="223" ht="16.5" customHeight="1" x14ac:dyDescent="0.25"/>
    <row r="224" ht="16.5" customHeight="1" x14ac:dyDescent="0.25"/>
    <row r="225" ht="16.5" customHeight="1" x14ac:dyDescent="0.25"/>
    <row r="226" ht="16.5" customHeight="1" x14ac:dyDescent="0.25"/>
    <row r="227" ht="16.5" customHeight="1" x14ac:dyDescent="0.25"/>
    <row r="228" ht="16.5" customHeight="1" x14ac:dyDescent="0.25"/>
    <row r="229" ht="16.5" customHeight="1" x14ac:dyDescent="0.25"/>
    <row r="230" ht="16.5" customHeight="1" x14ac:dyDescent="0.25"/>
    <row r="231" ht="16.5" customHeight="1" x14ac:dyDescent="0.25"/>
    <row r="232" ht="16.5" customHeight="1" x14ac:dyDescent="0.25"/>
    <row r="233" ht="16.5" customHeight="1" x14ac:dyDescent="0.25"/>
    <row r="234" ht="16.5" customHeight="1" x14ac:dyDescent="0.25"/>
    <row r="235" ht="16.5" customHeight="1" x14ac:dyDescent="0.25"/>
    <row r="236" ht="16.5" customHeight="1" x14ac:dyDescent="0.25"/>
    <row r="237" ht="16.5" customHeight="1" x14ac:dyDescent="0.25"/>
    <row r="238" ht="16.5" customHeight="1" x14ac:dyDescent="0.25"/>
    <row r="239" ht="16.5" customHeight="1" x14ac:dyDescent="0.25"/>
    <row r="240" ht="16.5" customHeight="1" x14ac:dyDescent="0.25"/>
    <row r="241" ht="16.5" customHeight="1" x14ac:dyDescent="0.25"/>
    <row r="242" ht="16.5" customHeight="1" x14ac:dyDescent="0.25"/>
    <row r="243" ht="16.5" customHeight="1" x14ac:dyDescent="0.25"/>
    <row r="244" ht="16.5" customHeight="1" x14ac:dyDescent="0.25"/>
    <row r="245" ht="16.5" customHeight="1" x14ac:dyDescent="0.25"/>
    <row r="246" ht="16.5" customHeight="1" x14ac:dyDescent="0.25"/>
    <row r="247" ht="16.5" customHeight="1" x14ac:dyDescent="0.25"/>
    <row r="248" ht="16.5" customHeight="1" x14ac:dyDescent="0.25"/>
    <row r="249" ht="16.5" customHeight="1" x14ac:dyDescent="0.25"/>
    <row r="250" ht="16.5" customHeight="1" x14ac:dyDescent="0.25"/>
    <row r="251" ht="16.5" customHeight="1" x14ac:dyDescent="0.25"/>
    <row r="252" ht="16.5" customHeight="1" x14ac:dyDescent="0.25"/>
    <row r="253" ht="16.5" customHeight="1" x14ac:dyDescent="0.25"/>
    <row r="254" ht="16.5" customHeight="1" x14ac:dyDescent="0.25"/>
    <row r="255" ht="16.5" customHeight="1" x14ac:dyDescent="0.25"/>
    <row r="256" ht="16.5" customHeight="1" x14ac:dyDescent="0.25"/>
    <row r="257" ht="16.5" customHeight="1" x14ac:dyDescent="0.25"/>
    <row r="258" ht="16.5" customHeight="1" x14ac:dyDescent="0.25"/>
    <row r="259" ht="16.5" customHeight="1" x14ac:dyDescent="0.25"/>
    <row r="260" ht="16.5" customHeight="1" x14ac:dyDescent="0.25"/>
    <row r="261" ht="16.5" customHeight="1" x14ac:dyDescent="0.25"/>
    <row r="262" ht="16.5" customHeight="1" x14ac:dyDescent="0.25"/>
    <row r="263" ht="16.5" customHeight="1" x14ac:dyDescent="0.25"/>
    <row r="264" ht="16.5" customHeight="1" x14ac:dyDescent="0.25"/>
    <row r="265" ht="16.5" customHeight="1" x14ac:dyDescent="0.25"/>
    <row r="266" ht="16.5" customHeight="1" x14ac:dyDescent="0.25"/>
    <row r="267" ht="16.5" customHeight="1" x14ac:dyDescent="0.25"/>
    <row r="268" ht="16.5" customHeight="1" x14ac:dyDescent="0.25"/>
    <row r="269" ht="16.5" customHeight="1" x14ac:dyDescent="0.25"/>
    <row r="270" ht="16.5" customHeight="1" x14ac:dyDescent="0.25"/>
    <row r="271" ht="16.5" customHeight="1" x14ac:dyDescent="0.25"/>
    <row r="272" ht="16.5" customHeight="1" x14ac:dyDescent="0.25"/>
    <row r="273" ht="16.5" customHeight="1" x14ac:dyDescent="0.25"/>
    <row r="274" ht="16.5" customHeight="1" x14ac:dyDescent="0.25"/>
    <row r="275" ht="16.5" customHeight="1" x14ac:dyDescent="0.25"/>
    <row r="276" ht="16.5" customHeight="1" x14ac:dyDescent="0.25"/>
    <row r="277" ht="16.5" customHeight="1" x14ac:dyDescent="0.25"/>
    <row r="278" ht="16.5" customHeight="1" x14ac:dyDescent="0.25"/>
    <row r="279" ht="16.5" customHeight="1" x14ac:dyDescent="0.25"/>
    <row r="280" ht="16.5" customHeight="1" x14ac:dyDescent="0.25"/>
    <row r="281" ht="16.5" customHeight="1" x14ac:dyDescent="0.25"/>
    <row r="282" ht="16.5" customHeight="1" x14ac:dyDescent="0.25"/>
    <row r="283" ht="16.5" customHeight="1" x14ac:dyDescent="0.25"/>
    <row r="284" ht="16.5" customHeight="1" x14ac:dyDescent="0.25"/>
    <row r="285" ht="16.5" customHeight="1" x14ac:dyDescent="0.25"/>
    <row r="286" ht="16.5" customHeight="1" x14ac:dyDescent="0.25"/>
    <row r="287" ht="16.5" customHeight="1" x14ac:dyDescent="0.25"/>
    <row r="288" ht="16.5" customHeight="1" x14ac:dyDescent="0.25"/>
    <row r="289" ht="16.5" customHeight="1" x14ac:dyDescent="0.25"/>
    <row r="290" ht="16.5" customHeight="1" x14ac:dyDescent="0.25"/>
    <row r="291" ht="16.5" customHeight="1" x14ac:dyDescent="0.25"/>
    <row r="292" ht="16.5" customHeight="1" x14ac:dyDescent="0.25"/>
    <row r="293" ht="16.5" customHeight="1" x14ac:dyDescent="0.25"/>
    <row r="294" ht="16.5" customHeight="1" x14ac:dyDescent="0.25"/>
    <row r="295" ht="16.5" customHeight="1" x14ac:dyDescent="0.25"/>
    <row r="296" ht="16.5" customHeight="1" x14ac:dyDescent="0.25"/>
    <row r="297" ht="16.5" customHeight="1" x14ac:dyDescent="0.25"/>
    <row r="298" ht="16.5" customHeight="1" x14ac:dyDescent="0.25"/>
    <row r="299" ht="16.5" customHeight="1" x14ac:dyDescent="0.25"/>
    <row r="300" ht="16.5" customHeight="1" x14ac:dyDescent="0.25"/>
    <row r="301" ht="16.5" customHeight="1" x14ac:dyDescent="0.25"/>
    <row r="302" ht="16.5" customHeight="1" x14ac:dyDescent="0.25"/>
    <row r="303" ht="16.5" customHeight="1" x14ac:dyDescent="0.25"/>
    <row r="304" ht="16.5" customHeight="1" x14ac:dyDescent="0.25"/>
    <row r="305" ht="16.5" customHeight="1" x14ac:dyDescent="0.25"/>
    <row r="306" ht="16.5" customHeight="1" x14ac:dyDescent="0.25"/>
    <row r="307" ht="16.5" customHeight="1" x14ac:dyDescent="0.25"/>
    <row r="308" ht="16.5" customHeight="1" x14ac:dyDescent="0.25"/>
    <row r="309" ht="16.5" customHeight="1" x14ac:dyDescent="0.25"/>
    <row r="310" ht="16.5" customHeight="1" x14ac:dyDescent="0.25"/>
    <row r="311" ht="16.5" customHeight="1" x14ac:dyDescent="0.25"/>
    <row r="312" ht="16.5" customHeight="1" x14ac:dyDescent="0.25"/>
    <row r="313" ht="16.5" customHeight="1" x14ac:dyDescent="0.25"/>
    <row r="314" ht="16.5" customHeight="1" x14ac:dyDescent="0.25"/>
    <row r="315" ht="16.5" customHeight="1" x14ac:dyDescent="0.25"/>
    <row r="316" ht="16.5" customHeight="1" x14ac:dyDescent="0.25"/>
    <row r="317" ht="16.5" customHeight="1" x14ac:dyDescent="0.25"/>
    <row r="318" ht="16.5" customHeight="1" x14ac:dyDescent="0.25"/>
    <row r="319" ht="16.5" customHeight="1" x14ac:dyDescent="0.25"/>
    <row r="320" ht="16.5" customHeight="1" x14ac:dyDescent="0.25"/>
    <row r="321" ht="16.5" customHeight="1" x14ac:dyDescent="0.25"/>
    <row r="322" ht="16.5" customHeight="1" x14ac:dyDescent="0.25"/>
    <row r="323" ht="16.5" customHeight="1" x14ac:dyDescent="0.25"/>
    <row r="324" ht="16.5" customHeight="1" x14ac:dyDescent="0.25"/>
    <row r="325" ht="16.5" customHeight="1" x14ac:dyDescent="0.25"/>
    <row r="326" ht="16.5" customHeight="1" x14ac:dyDescent="0.25"/>
    <row r="327" ht="16.5" customHeight="1" x14ac:dyDescent="0.25"/>
    <row r="328" ht="16.5" customHeight="1" x14ac:dyDescent="0.25"/>
    <row r="329" ht="16.5" customHeight="1" x14ac:dyDescent="0.25"/>
    <row r="330" ht="16.5" customHeight="1" x14ac:dyDescent="0.25"/>
    <row r="331" ht="16.5" customHeight="1" x14ac:dyDescent="0.25"/>
    <row r="332" ht="16.5" customHeight="1" x14ac:dyDescent="0.25"/>
    <row r="333" ht="16.5" customHeight="1" x14ac:dyDescent="0.25"/>
    <row r="334" ht="16.5" customHeight="1" x14ac:dyDescent="0.25"/>
    <row r="335" ht="16.5" customHeight="1" x14ac:dyDescent="0.25"/>
    <row r="336" ht="16.5" customHeight="1" x14ac:dyDescent="0.25"/>
    <row r="337" ht="16.5" customHeight="1" x14ac:dyDescent="0.25"/>
    <row r="338" ht="16.5" customHeight="1" x14ac:dyDescent="0.25"/>
    <row r="339" ht="16.5" customHeight="1" x14ac:dyDescent="0.25"/>
    <row r="340" ht="16.5" customHeight="1" x14ac:dyDescent="0.25"/>
    <row r="341" ht="16.5" customHeight="1" x14ac:dyDescent="0.25"/>
    <row r="342" ht="16.5" customHeight="1" x14ac:dyDescent="0.25"/>
    <row r="343" ht="16.5" customHeight="1" x14ac:dyDescent="0.25"/>
    <row r="344" ht="16.5" customHeight="1" x14ac:dyDescent="0.25"/>
    <row r="345" ht="16.5" customHeight="1" x14ac:dyDescent="0.25"/>
    <row r="346" ht="16.5" customHeight="1" x14ac:dyDescent="0.25"/>
    <row r="347" ht="16.5" customHeight="1" x14ac:dyDescent="0.25"/>
    <row r="348" ht="16.5" customHeight="1" x14ac:dyDescent="0.25"/>
    <row r="349" ht="16.5" customHeight="1" x14ac:dyDescent="0.25"/>
    <row r="350" ht="16.5" customHeight="1" x14ac:dyDescent="0.25"/>
    <row r="351" ht="16.5" customHeight="1" x14ac:dyDescent="0.25"/>
    <row r="352" ht="16.5" customHeight="1" x14ac:dyDescent="0.25"/>
    <row r="353" ht="16.5" customHeight="1" x14ac:dyDescent="0.25"/>
    <row r="354" ht="16.5" customHeight="1" x14ac:dyDescent="0.25"/>
    <row r="355" ht="16.5" customHeight="1" x14ac:dyDescent="0.25"/>
    <row r="356" ht="16.5" customHeight="1" x14ac:dyDescent="0.25"/>
    <row r="357" ht="16.5" customHeight="1" x14ac:dyDescent="0.25"/>
    <row r="358" ht="16.5" customHeight="1" x14ac:dyDescent="0.25"/>
    <row r="359" ht="16.5" customHeight="1" x14ac:dyDescent="0.25"/>
    <row r="360" ht="16.5" customHeight="1" x14ac:dyDescent="0.25"/>
    <row r="361" ht="16.5" customHeight="1" x14ac:dyDescent="0.25"/>
    <row r="362" ht="16.5" customHeight="1" x14ac:dyDescent="0.25"/>
    <row r="363" ht="16.5" customHeight="1" x14ac:dyDescent="0.25"/>
    <row r="364" ht="16.5" customHeight="1" x14ac:dyDescent="0.25"/>
    <row r="365" ht="16.5" customHeight="1" x14ac:dyDescent="0.25"/>
    <row r="366" ht="16.5" customHeight="1" x14ac:dyDescent="0.25"/>
    <row r="367" ht="16.5" customHeight="1" x14ac:dyDescent="0.25"/>
    <row r="368" ht="16.5" customHeight="1" x14ac:dyDescent="0.25"/>
    <row r="369" ht="16.5" customHeight="1" x14ac:dyDescent="0.25"/>
    <row r="370" ht="16.5" customHeight="1" x14ac:dyDescent="0.25"/>
    <row r="371" ht="16.5" customHeight="1" x14ac:dyDescent="0.25"/>
    <row r="372" ht="16.5" customHeight="1" x14ac:dyDescent="0.25"/>
    <row r="373" ht="16.5" customHeight="1" x14ac:dyDescent="0.25"/>
    <row r="374" ht="16.5" customHeight="1" x14ac:dyDescent="0.25"/>
    <row r="375" ht="16.5" customHeight="1" x14ac:dyDescent="0.25"/>
    <row r="376" ht="16.5" customHeight="1" x14ac:dyDescent="0.25"/>
    <row r="377" ht="16.5" customHeight="1" x14ac:dyDescent="0.25"/>
    <row r="378" ht="16.5" customHeight="1" x14ac:dyDescent="0.25"/>
    <row r="379" ht="16.5" customHeight="1" x14ac:dyDescent="0.25"/>
    <row r="380" ht="16.5" customHeight="1" x14ac:dyDescent="0.25"/>
    <row r="381" ht="16.5" customHeight="1" x14ac:dyDescent="0.25"/>
    <row r="382" ht="16.5" customHeight="1" x14ac:dyDescent="0.25"/>
    <row r="383" ht="16.5" customHeight="1" x14ac:dyDescent="0.25"/>
    <row r="384" ht="16.5" customHeight="1" x14ac:dyDescent="0.25"/>
    <row r="385" ht="16.5" customHeight="1" x14ac:dyDescent="0.25"/>
    <row r="386" ht="16.5" customHeight="1" x14ac:dyDescent="0.25"/>
    <row r="387" ht="16.5" customHeight="1" x14ac:dyDescent="0.25"/>
    <row r="388" ht="16.5" customHeight="1" x14ac:dyDescent="0.25"/>
    <row r="389" ht="16.5" customHeight="1" x14ac:dyDescent="0.25"/>
    <row r="390" ht="16.5" customHeight="1" x14ac:dyDescent="0.25"/>
    <row r="391" ht="16.5" customHeight="1" x14ac:dyDescent="0.25"/>
    <row r="392" ht="16.5" customHeight="1" x14ac:dyDescent="0.25"/>
    <row r="393" ht="16.5" customHeight="1" x14ac:dyDescent="0.25"/>
    <row r="394" ht="16.5" customHeight="1" x14ac:dyDescent="0.25"/>
    <row r="395" ht="16.5" customHeight="1" x14ac:dyDescent="0.25"/>
    <row r="396" ht="16.5" customHeight="1" x14ac:dyDescent="0.25"/>
    <row r="397" ht="16.5" customHeight="1" x14ac:dyDescent="0.25"/>
    <row r="398" ht="16.5" customHeight="1" x14ac:dyDescent="0.25"/>
    <row r="399" ht="16.5" customHeight="1" x14ac:dyDescent="0.25"/>
    <row r="400" ht="16.5" customHeight="1" x14ac:dyDescent="0.25"/>
    <row r="401" ht="16.5" customHeight="1" x14ac:dyDescent="0.25"/>
    <row r="402" ht="16.5" customHeight="1" x14ac:dyDescent="0.25"/>
    <row r="403" ht="16.5" customHeight="1" x14ac:dyDescent="0.25"/>
    <row r="404" ht="16.5" customHeight="1" x14ac:dyDescent="0.25"/>
    <row r="405" ht="16.5" customHeight="1" x14ac:dyDescent="0.25"/>
    <row r="406" ht="16.5" customHeight="1" x14ac:dyDescent="0.25"/>
    <row r="407" ht="16.5" customHeight="1" x14ac:dyDescent="0.25"/>
    <row r="408" ht="16.5" customHeight="1" x14ac:dyDescent="0.25"/>
    <row r="409" ht="16.5" customHeight="1" x14ac:dyDescent="0.25"/>
    <row r="410" ht="16.5" customHeight="1" x14ac:dyDescent="0.25"/>
    <row r="411" ht="16.5" customHeight="1" x14ac:dyDescent="0.25"/>
    <row r="412" ht="16.5" customHeight="1" x14ac:dyDescent="0.25"/>
    <row r="413" ht="16.5" customHeight="1" x14ac:dyDescent="0.25"/>
    <row r="414" ht="16.5" customHeight="1" x14ac:dyDescent="0.25"/>
    <row r="415" ht="16.5" customHeight="1" x14ac:dyDescent="0.25"/>
    <row r="416" ht="16.5" customHeight="1" x14ac:dyDescent="0.25"/>
    <row r="417" ht="16.5" customHeight="1" x14ac:dyDescent="0.25"/>
    <row r="418" ht="16.5" customHeight="1" x14ac:dyDescent="0.25"/>
    <row r="419" ht="16.5" customHeight="1" x14ac:dyDescent="0.25"/>
    <row r="420" ht="16.5" customHeight="1" x14ac:dyDescent="0.25"/>
    <row r="421" ht="16.5" customHeight="1" x14ac:dyDescent="0.25"/>
    <row r="422" ht="16.5" customHeight="1" x14ac:dyDescent="0.25"/>
    <row r="423" ht="16.5" customHeight="1" x14ac:dyDescent="0.25"/>
    <row r="424" ht="16.5" customHeight="1" x14ac:dyDescent="0.25"/>
    <row r="425" ht="16.5" customHeight="1" x14ac:dyDescent="0.25"/>
    <row r="426" ht="16.5" customHeight="1" x14ac:dyDescent="0.25"/>
    <row r="427" ht="16.5" customHeight="1" x14ac:dyDescent="0.25"/>
    <row r="428" ht="16.5" customHeight="1" x14ac:dyDescent="0.25"/>
    <row r="429" ht="16.5" customHeight="1" x14ac:dyDescent="0.25"/>
    <row r="430" ht="16.5" customHeight="1" x14ac:dyDescent="0.25"/>
    <row r="431" ht="16.5" customHeight="1" x14ac:dyDescent="0.25"/>
    <row r="432" ht="16.5" customHeight="1" x14ac:dyDescent="0.25"/>
    <row r="433" ht="16.5" customHeight="1" x14ac:dyDescent="0.25"/>
    <row r="434" ht="16.5" customHeight="1" x14ac:dyDescent="0.25"/>
    <row r="435" ht="16.5" customHeight="1" x14ac:dyDescent="0.25"/>
    <row r="436" ht="16.5" customHeight="1" x14ac:dyDescent="0.25"/>
    <row r="437" ht="16.5" customHeight="1" x14ac:dyDescent="0.25"/>
    <row r="438" ht="16.5" customHeight="1" x14ac:dyDescent="0.25"/>
    <row r="439" ht="16.5" customHeight="1" x14ac:dyDescent="0.25"/>
    <row r="440" ht="16.5" customHeight="1" x14ac:dyDescent="0.25"/>
    <row r="441" ht="16.5" customHeight="1" x14ac:dyDescent="0.25"/>
    <row r="442" ht="16.5" customHeight="1" x14ac:dyDescent="0.25"/>
    <row r="443" ht="16.5" customHeight="1" x14ac:dyDescent="0.25"/>
    <row r="444" ht="16.5" customHeight="1" x14ac:dyDescent="0.25"/>
    <row r="445" ht="16.5" customHeight="1" x14ac:dyDescent="0.25"/>
    <row r="446" ht="16.5" customHeight="1" x14ac:dyDescent="0.25"/>
    <row r="447" ht="16.5" customHeight="1" x14ac:dyDescent="0.25"/>
    <row r="448" ht="16.5" customHeight="1" x14ac:dyDescent="0.25"/>
    <row r="449" ht="16.5" customHeight="1" x14ac:dyDescent="0.25"/>
    <row r="450" ht="16.5" customHeight="1" x14ac:dyDescent="0.25"/>
    <row r="451" ht="16.5" customHeight="1" x14ac:dyDescent="0.25"/>
    <row r="452" ht="16.5" customHeight="1" x14ac:dyDescent="0.25"/>
    <row r="453" ht="16.5" customHeight="1" x14ac:dyDescent="0.25"/>
    <row r="454" ht="16.5" customHeight="1" x14ac:dyDescent="0.25"/>
    <row r="455" ht="16.5" customHeight="1" x14ac:dyDescent="0.25"/>
    <row r="456" ht="16.5" customHeight="1" x14ac:dyDescent="0.25"/>
    <row r="457" ht="16.5" customHeight="1" x14ac:dyDescent="0.25"/>
    <row r="458" ht="16.5" customHeight="1" x14ac:dyDescent="0.25"/>
    <row r="459" ht="16.5" customHeight="1" x14ac:dyDescent="0.25"/>
    <row r="460" ht="16.5" customHeight="1" x14ac:dyDescent="0.25"/>
    <row r="461" ht="16.5" customHeight="1" x14ac:dyDescent="0.25"/>
    <row r="462" ht="16.5" customHeight="1" x14ac:dyDescent="0.25"/>
    <row r="463" ht="16.5" customHeight="1" x14ac:dyDescent="0.25"/>
    <row r="464" ht="16.5" customHeight="1" x14ac:dyDescent="0.25"/>
    <row r="465" ht="16.5" customHeight="1" x14ac:dyDescent="0.25"/>
    <row r="466" ht="16.5" customHeight="1" x14ac:dyDescent="0.25"/>
    <row r="467" ht="16.5" customHeight="1" x14ac:dyDescent="0.25"/>
    <row r="468" ht="16.5" customHeight="1" x14ac:dyDescent="0.25"/>
    <row r="469" ht="16.5" customHeight="1" x14ac:dyDescent="0.25"/>
    <row r="470" ht="16.5" customHeight="1" x14ac:dyDescent="0.25"/>
    <row r="471" ht="16.5" customHeight="1" x14ac:dyDescent="0.25"/>
    <row r="472" ht="16.5" customHeight="1" x14ac:dyDescent="0.25"/>
    <row r="473" ht="16.5" customHeight="1" x14ac:dyDescent="0.25"/>
    <row r="474" ht="16.5" customHeight="1" x14ac:dyDescent="0.25"/>
    <row r="475" ht="16.5" customHeight="1" x14ac:dyDescent="0.25"/>
    <row r="476" ht="16.5" customHeight="1" x14ac:dyDescent="0.25"/>
    <row r="477" ht="16.5" customHeight="1" x14ac:dyDescent="0.25"/>
    <row r="478" ht="16.5" customHeight="1" x14ac:dyDescent="0.25"/>
    <row r="479" ht="16.5" customHeight="1" x14ac:dyDescent="0.25"/>
    <row r="480" ht="16.5" customHeight="1" x14ac:dyDescent="0.25"/>
    <row r="481" ht="16.5" customHeight="1" x14ac:dyDescent="0.25"/>
    <row r="482" ht="16.5" customHeight="1" x14ac:dyDescent="0.25"/>
    <row r="483" ht="16.5" customHeight="1" x14ac:dyDescent="0.25"/>
    <row r="484" ht="16.5" customHeight="1" x14ac:dyDescent="0.25"/>
    <row r="485" ht="16.5" customHeight="1" x14ac:dyDescent="0.25"/>
    <row r="486" ht="16.5" customHeight="1" x14ac:dyDescent="0.25"/>
    <row r="487" ht="16.5" customHeight="1" x14ac:dyDescent="0.25"/>
    <row r="488" ht="16.5" customHeight="1" x14ac:dyDescent="0.25"/>
    <row r="489" ht="16.5" customHeight="1" x14ac:dyDescent="0.25"/>
    <row r="490" ht="16.5" customHeight="1" x14ac:dyDescent="0.25"/>
    <row r="491" ht="16.5" customHeight="1" x14ac:dyDescent="0.25"/>
    <row r="492" ht="16.5" customHeight="1" x14ac:dyDescent="0.25"/>
    <row r="493" ht="16.5" customHeight="1" x14ac:dyDescent="0.25"/>
    <row r="494" ht="16.5" customHeight="1" x14ac:dyDescent="0.25"/>
    <row r="495" ht="16.5" customHeight="1" x14ac:dyDescent="0.25"/>
    <row r="496" ht="16.5" customHeight="1" x14ac:dyDescent="0.25"/>
    <row r="497" ht="16.5" customHeight="1" x14ac:dyDescent="0.25"/>
    <row r="498" ht="16.5" customHeight="1" x14ac:dyDescent="0.25"/>
    <row r="499" ht="16.5" customHeight="1" x14ac:dyDescent="0.25"/>
    <row r="500" ht="16.5" customHeight="1" x14ac:dyDescent="0.25"/>
    <row r="501" ht="16.5" customHeight="1" x14ac:dyDescent="0.25"/>
    <row r="502" ht="16.5" customHeight="1" x14ac:dyDescent="0.25"/>
    <row r="503" ht="16.5" customHeight="1" x14ac:dyDescent="0.25"/>
    <row r="504" ht="16.5" customHeight="1" x14ac:dyDescent="0.25"/>
    <row r="505" ht="16.5" customHeight="1" x14ac:dyDescent="0.25"/>
    <row r="506" ht="16.5" customHeight="1" x14ac:dyDescent="0.25"/>
    <row r="507" ht="16.5" customHeight="1" x14ac:dyDescent="0.25"/>
    <row r="508" ht="16.5" customHeight="1" x14ac:dyDescent="0.25"/>
    <row r="509" ht="16.5" customHeight="1" x14ac:dyDescent="0.25"/>
    <row r="510" ht="16.5" customHeight="1" x14ac:dyDescent="0.25"/>
    <row r="511" ht="16.5" customHeight="1" x14ac:dyDescent="0.25"/>
    <row r="512" ht="16.5" customHeight="1" x14ac:dyDescent="0.25"/>
    <row r="513" ht="16.5" customHeight="1" x14ac:dyDescent="0.25"/>
    <row r="514" ht="16.5" customHeight="1" x14ac:dyDescent="0.25"/>
    <row r="515" ht="16.5" customHeight="1" x14ac:dyDescent="0.25"/>
    <row r="516" ht="16.5" customHeight="1" x14ac:dyDescent="0.25"/>
    <row r="517" ht="16.5" customHeight="1" x14ac:dyDescent="0.25"/>
    <row r="518" ht="16.5" customHeight="1" x14ac:dyDescent="0.25"/>
    <row r="519" ht="16.5" customHeight="1" x14ac:dyDescent="0.25"/>
    <row r="520" ht="16.5" customHeight="1" x14ac:dyDescent="0.25"/>
    <row r="521" ht="16.5" customHeight="1" x14ac:dyDescent="0.25"/>
    <row r="522" ht="16.5" customHeight="1" x14ac:dyDescent="0.25"/>
    <row r="523" ht="16.5" customHeight="1" x14ac:dyDescent="0.25"/>
    <row r="524" ht="16.5" customHeight="1" x14ac:dyDescent="0.25"/>
    <row r="525" ht="16.5" customHeight="1" x14ac:dyDescent="0.25"/>
    <row r="526" ht="16.5" customHeight="1" x14ac:dyDescent="0.25"/>
    <row r="527" ht="16.5" customHeight="1" x14ac:dyDescent="0.25"/>
    <row r="528" ht="16.5" customHeight="1" x14ac:dyDescent="0.25"/>
    <row r="529" ht="16.5" customHeight="1" x14ac:dyDescent="0.25"/>
    <row r="530" ht="16.5" customHeight="1" x14ac:dyDescent="0.25"/>
    <row r="531" ht="16.5" customHeight="1" x14ac:dyDescent="0.25"/>
    <row r="532" ht="16.5" customHeight="1" x14ac:dyDescent="0.25"/>
    <row r="533" ht="16.5" customHeight="1" x14ac:dyDescent="0.25"/>
    <row r="534" ht="16.5" customHeight="1" x14ac:dyDescent="0.25"/>
    <row r="535" ht="16.5" customHeight="1" x14ac:dyDescent="0.25"/>
    <row r="536" ht="16.5" customHeight="1" x14ac:dyDescent="0.25"/>
    <row r="537" ht="16.5" customHeight="1" x14ac:dyDescent="0.25"/>
    <row r="538" ht="16.5" customHeight="1" x14ac:dyDescent="0.25"/>
    <row r="539" ht="16.5" customHeight="1" x14ac:dyDescent="0.25"/>
    <row r="540" ht="16.5" customHeight="1" x14ac:dyDescent="0.25"/>
    <row r="541" ht="16.5" customHeight="1" x14ac:dyDescent="0.25"/>
    <row r="542" ht="16.5" customHeight="1" x14ac:dyDescent="0.25"/>
    <row r="543" ht="16.5" customHeight="1" x14ac:dyDescent="0.25"/>
    <row r="544" ht="16.5" customHeight="1" x14ac:dyDescent="0.25"/>
    <row r="545" ht="16.5" customHeight="1" x14ac:dyDescent="0.25"/>
    <row r="546" ht="16.5" customHeight="1" x14ac:dyDescent="0.25"/>
    <row r="547" ht="16.5" customHeight="1" x14ac:dyDescent="0.25"/>
    <row r="548" ht="16.5" customHeight="1" x14ac:dyDescent="0.25"/>
    <row r="549" ht="16.5" customHeight="1" x14ac:dyDescent="0.25"/>
    <row r="550" ht="16.5" customHeight="1" x14ac:dyDescent="0.25"/>
    <row r="551" ht="16.5" customHeight="1" x14ac:dyDescent="0.25"/>
    <row r="552" ht="16.5" customHeight="1" x14ac:dyDescent="0.25"/>
    <row r="553" ht="16.5" customHeight="1" x14ac:dyDescent="0.25"/>
    <row r="554" ht="16.5" customHeight="1" x14ac:dyDescent="0.25"/>
    <row r="555" ht="16.5" customHeight="1" x14ac:dyDescent="0.25"/>
    <row r="556" ht="16.5" customHeight="1" x14ac:dyDescent="0.25"/>
    <row r="557" ht="16.5" customHeight="1" x14ac:dyDescent="0.25"/>
    <row r="558" ht="16.5" customHeight="1" x14ac:dyDescent="0.25"/>
    <row r="559" ht="16.5" customHeight="1" x14ac:dyDescent="0.25"/>
    <row r="560" ht="16.5" customHeight="1" x14ac:dyDescent="0.25"/>
    <row r="561" ht="16.5" customHeight="1" x14ac:dyDescent="0.25"/>
    <row r="562" ht="16.5" customHeight="1" x14ac:dyDescent="0.25"/>
    <row r="563" ht="16.5" customHeight="1" x14ac:dyDescent="0.25"/>
    <row r="564" ht="16.5" customHeight="1" x14ac:dyDescent="0.25"/>
    <row r="565" ht="16.5" customHeight="1" x14ac:dyDescent="0.25"/>
    <row r="566" ht="16.5" customHeight="1" x14ac:dyDescent="0.25"/>
    <row r="567" ht="16.5" customHeight="1" x14ac:dyDescent="0.25"/>
    <row r="568" ht="16.5" customHeight="1" x14ac:dyDescent="0.25"/>
    <row r="569" ht="16.5" customHeight="1" x14ac:dyDescent="0.25"/>
    <row r="570" ht="16.5" customHeight="1" x14ac:dyDescent="0.25"/>
    <row r="571" ht="16.5" customHeight="1" x14ac:dyDescent="0.25"/>
    <row r="572" ht="16.5" customHeight="1" x14ac:dyDescent="0.25"/>
    <row r="573" ht="16.5" customHeight="1" x14ac:dyDescent="0.25"/>
    <row r="574" ht="16.5" customHeight="1" x14ac:dyDescent="0.25"/>
    <row r="575" ht="16.5" customHeight="1" x14ac:dyDescent="0.25"/>
    <row r="576" ht="16.5" customHeight="1" x14ac:dyDescent="0.25"/>
    <row r="577" ht="16.5" customHeight="1" x14ac:dyDescent="0.25"/>
    <row r="578" ht="16.5" customHeight="1" x14ac:dyDescent="0.25"/>
    <row r="579" ht="16.5" customHeight="1" x14ac:dyDescent="0.25"/>
    <row r="580" ht="16.5" customHeight="1" x14ac:dyDescent="0.25"/>
    <row r="581" ht="16.5" customHeight="1" x14ac:dyDescent="0.25"/>
    <row r="582" ht="16.5" customHeight="1" x14ac:dyDescent="0.25"/>
    <row r="583" ht="16.5" customHeight="1" x14ac:dyDescent="0.25"/>
    <row r="584" ht="16.5" customHeight="1" x14ac:dyDescent="0.25"/>
    <row r="585" ht="16.5" customHeight="1" x14ac:dyDescent="0.25"/>
    <row r="586" ht="16.5" customHeight="1" x14ac:dyDescent="0.25"/>
    <row r="587" ht="16.5" customHeight="1" x14ac:dyDescent="0.25"/>
    <row r="588" ht="16.5" customHeight="1" x14ac:dyDescent="0.25"/>
    <row r="589" ht="16.5" customHeight="1" x14ac:dyDescent="0.25"/>
    <row r="590" ht="16.5" customHeight="1" x14ac:dyDescent="0.25"/>
    <row r="591" ht="16.5" customHeight="1" x14ac:dyDescent="0.25"/>
    <row r="592" ht="16.5" customHeight="1" x14ac:dyDescent="0.25"/>
    <row r="593" ht="16.5" customHeight="1" x14ac:dyDescent="0.25"/>
    <row r="594" ht="16.5" customHeight="1" x14ac:dyDescent="0.25"/>
    <row r="595" ht="16.5" customHeight="1" x14ac:dyDescent="0.25"/>
    <row r="596" ht="16.5" customHeight="1" x14ac:dyDescent="0.25"/>
    <row r="597" ht="16.5" customHeight="1" x14ac:dyDescent="0.25"/>
    <row r="598" ht="16.5" customHeight="1" x14ac:dyDescent="0.25"/>
    <row r="599" ht="16.5" customHeight="1" x14ac:dyDescent="0.25"/>
    <row r="600" ht="16.5" customHeight="1" x14ac:dyDescent="0.25"/>
    <row r="601" ht="16.5" customHeight="1" x14ac:dyDescent="0.25"/>
    <row r="602" ht="16.5" customHeight="1" x14ac:dyDescent="0.25"/>
    <row r="603" ht="16.5" customHeight="1" x14ac:dyDescent="0.25"/>
    <row r="604" ht="16.5" customHeight="1" x14ac:dyDescent="0.25"/>
    <row r="605" ht="16.5" customHeight="1" x14ac:dyDescent="0.25"/>
    <row r="606" ht="16.5" customHeight="1" x14ac:dyDescent="0.25"/>
    <row r="607" ht="16.5" customHeight="1" x14ac:dyDescent="0.25"/>
    <row r="608" ht="16.5" customHeight="1" x14ac:dyDescent="0.25"/>
    <row r="609" ht="16.5" customHeight="1" x14ac:dyDescent="0.25"/>
    <row r="610" ht="16.5" customHeight="1" x14ac:dyDescent="0.25"/>
    <row r="611" ht="16.5" customHeight="1" x14ac:dyDescent="0.25"/>
    <row r="612" ht="16.5" customHeight="1" x14ac:dyDescent="0.25"/>
    <row r="613" ht="16.5" customHeight="1" x14ac:dyDescent="0.25"/>
    <row r="614" ht="16.5" customHeight="1" x14ac:dyDescent="0.25"/>
    <row r="615" ht="16.5" customHeight="1" x14ac:dyDescent="0.25"/>
    <row r="616" ht="16.5" customHeight="1" x14ac:dyDescent="0.25"/>
    <row r="617" ht="16.5" customHeight="1" x14ac:dyDescent="0.25"/>
    <row r="618" ht="16.5" customHeight="1" x14ac:dyDescent="0.25"/>
    <row r="619" ht="16.5" customHeight="1" x14ac:dyDescent="0.25"/>
    <row r="620" ht="16.5" customHeight="1" x14ac:dyDescent="0.25"/>
    <row r="621" ht="16.5" customHeight="1" x14ac:dyDescent="0.25"/>
    <row r="622" ht="16.5" customHeight="1" x14ac:dyDescent="0.25"/>
    <row r="623" ht="16.5" customHeight="1" x14ac:dyDescent="0.25"/>
    <row r="624" ht="16.5" customHeight="1" x14ac:dyDescent="0.25"/>
    <row r="625" ht="16.5" customHeight="1" x14ac:dyDescent="0.25"/>
    <row r="626" ht="16.5" customHeight="1" x14ac:dyDescent="0.25"/>
    <row r="627" ht="16.5" customHeight="1" x14ac:dyDescent="0.25"/>
    <row r="628" ht="16.5" customHeight="1" x14ac:dyDescent="0.25"/>
    <row r="629" ht="16.5" customHeight="1" x14ac:dyDescent="0.25"/>
    <row r="630" ht="16.5" customHeight="1" x14ac:dyDescent="0.25"/>
    <row r="631" ht="16.5" customHeight="1" x14ac:dyDescent="0.25"/>
    <row r="632" ht="16.5" customHeight="1" x14ac:dyDescent="0.25"/>
    <row r="633" ht="16.5" customHeight="1" x14ac:dyDescent="0.25"/>
    <row r="634" ht="16.5" customHeight="1" x14ac:dyDescent="0.25"/>
    <row r="635" ht="16.5" customHeight="1" x14ac:dyDescent="0.25"/>
    <row r="636" ht="16.5" customHeight="1" x14ac:dyDescent="0.25"/>
    <row r="637" ht="16.5" customHeight="1" x14ac:dyDescent="0.25"/>
    <row r="638" ht="16.5" customHeight="1" x14ac:dyDescent="0.25"/>
    <row r="639" ht="16.5" customHeight="1" x14ac:dyDescent="0.25"/>
    <row r="640" ht="16.5" customHeight="1" x14ac:dyDescent="0.25"/>
    <row r="641" ht="16.5" customHeight="1" x14ac:dyDescent="0.25"/>
    <row r="642" ht="16.5" customHeight="1" x14ac:dyDescent="0.25"/>
    <row r="643" ht="16.5" customHeight="1" x14ac:dyDescent="0.25"/>
    <row r="644" ht="16.5" customHeight="1" x14ac:dyDescent="0.25"/>
    <row r="645" ht="16.5" customHeight="1" x14ac:dyDescent="0.25"/>
    <row r="646" ht="16.5" customHeight="1" x14ac:dyDescent="0.25"/>
    <row r="647" ht="16.5" customHeight="1" x14ac:dyDescent="0.25"/>
    <row r="648" ht="16.5" customHeight="1" x14ac:dyDescent="0.25"/>
    <row r="649" ht="16.5" customHeight="1" x14ac:dyDescent="0.25"/>
    <row r="650" ht="16.5" customHeight="1" x14ac:dyDescent="0.25"/>
    <row r="651" ht="16.5" customHeight="1" x14ac:dyDescent="0.25"/>
    <row r="652" ht="16.5" customHeight="1" x14ac:dyDescent="0.25"/>
    <row r="653" ht="16.5" customHeight="1" x14ac:dyDescent="0.25"/>
    <row r="654" ht="16.5" customHeight="1" x14ac:dyDescent="0.25"/>
    <row r="655" ht="16.5" customHeight="1" x14ac:dyDescent="0.25"/>
    <row r="656" ht="16.5" customHeight="1" x14ac:dyDescent="0.25"/>
    <row r="657" ht="16.5" customHeight="1" x14ac:dyDescent="0.25"/>
    <row r="658" ht="16.5" customHeight="1" x14ac:dyDescent="0.25"/>
    <row r="659" ht="16.5" customHeight="1" x14ac:dyDescent="0.25"/>
    <row r="660" ht="16.5" customHeight="1" x14ac:dyDescent="0.25"/>
    <row r="661" ht="16.5" customHeight="1" x14ac:dyDescent="0.25"/>
    <row r="662" ht="16.5" customHeight="1" x14ac:dyDescent="0.25"/>
    <row r="663" ht="16.5" customHeight="1" x14ac:dyDescent="0.25"/>
    <row r="664" ht="16.5" customHeight="1" x14ac:dyDescent="0.25"/>
    <row r="665" ht="16.5" customHeight="1" x14ac:dyDescent="0.25"/>
    <row r="666" ht="16.5" customHeight="1" x14ac:dyDescent="0.25"/>
    <row r="667" ht="16.5" customHeight="1" x14ac:dyDescent="0.25"/>
    <row r="668" ht="16.5" customHeight="1" x14ac:dyDescent="0.25"/>
    <row r="669" ht="16.5" customHeight="1" x14ac:dyDescent="0.25"/>
    <row r="670" ht="16.5" customHeight="1" x14ac:dyDescent="0.25"/>
    <row r="671" ht="16.5" customHeight="1" x14ac:dyDescent="0.25"/>
    <row r="672" ht="16.5" customHeight="1" x14ac:dyDescent="0.25"/>
    <row r="673" ht="16.5" customHeight="1" x14ac:dyDescent="0.25"/>
    <row r="674" ht="16.5" customHeight="1" x14ac:dyDescent="0.25"/>
    <row r="675" ht="16.5" customHeight="1" x14ac:dyDescent="0.25"/>
    <row r="676" ht="16.5" customHeight="1" x14ac:dyDescent="0.25"/>
    <row r="677" ht="16.5" customHeight="1" x14ac:dyDescent="0.25"/>
    <row r="678" ht="16.5" customHeight="1" x14ac:dyDescent="0.25"/>
    <row r="679" ht="16.5" customHeight="1" x14ac:dyDescent="0.25"/>
    <row r="680" ht="16.5" customHeight="1" x14ac:dyDescent="0.25"/>
    <row r="681" ht="16.5" customHeight="1" x14ac:dyDescent="0.25"/>
    <row r="682" ht="16.5" customHeight="1" x14ac:dyDescent="0.25"/>
    <row r="683" ht="16.5" customHeight="1" x14ac:dyDescent="0.25"/>
    <row r="684" ht="16.5" customHeight="1" x14ac:dyDescent="0.25"/>
    <row r="685" ht="16.5" customHeight="1" x14ac:dyDescent="0.25"/>
    <row r="686" ht="16.5" customHeight="1" x14ac:dyDescent="0.25"/>
    <row r="687" ht="16.5" customHeight="1" x14ac:dyDescent="0.25"/>
    <row r="688" ht="16.5" customHeight="1" x14ac:dyDescent="0.25"/>
    <row r="689" ht="16.5" customHeight="1" x14ac:dyDescent="0.25"/>
    <row r="690" ht="16.5" customHeight="1" x14ac:dyDescent="0.25"/>
    <row r="691" ht="16.5" customHeight="1" x14ac:dyDescent="0.25"/>
    <row r="692" ht="16.5" customHeight="1" x14ac:dyDescent="0.25"/>
    <row r="693" ht="16.5" customHeight="1" x14ac:dyDescent="0.25"/>
    <row r="694" ht="16.5" customHeight="1" x14ac:dyDescent="0.25"/>
    <row r="695" ht="16.5" customHeight="1" x14ac:dyDescent="0.25"/>
    <row r="696" ht="16.5" customHeight="1" x14ac:dyDescent="0.25"/>
    <row r="697" ht="16.5" customHeight="1" x14ac:dyDescent="0.25"/>
    <row r="698" ht="16.5" customHeight="1" x14ac:dyDescent="0.25"/>
    <row r="699" ht="16.5" customHeight="1" x14ac:dyDescent="0.25"/>
    <row r="700" ht="16.5" customHeight="1" x14ac:dyDescent="0.25"/>
    <row r="701" ht="16.5" customHeight="1" x14ac:dyDescent="0.25"/>
    <row r="702" ht="16.5" customHeight="1" x14ac:dyDescent="0.25"/>
    <row r="703" ht="16.5" customHeight="1" x14ac:dyDescent="0.25"/>
    <row r="704" ht="16.5" customHeight="1" x14ac:dyDescent="0.25"/>
    <row r="705" ht="16.5" customHeight="1" x14ac:dyDescent="0.25"/>
    <row r="706" ht="16.5" customHeight="1" x14ac:dyDescent="0.25"/>
    <row r="707" ht="16.5" customHeight="1" x14ac:dyDescent="0.25"/>
    <row r="708" ht="16.5" customHeight="1" x14ac:dyDescent="0.25"/>
    <row r="709" ht="16.5" customHeight="1" x14ac:dyDescent="0.25"/>
    <row r="710" ht="16.5" customHeight="1" x14ac:dyDescent="0.25"/>
    <row r="711" ht="16.5" customHeight="1" x14ac:dyDescent="0.25"/>
    <row r="712" ht="16.5" customHeight="1" x14ac:dyDescent="0.25"/>
    <row r="713" ht="16.5" customHeight="1" x14ac:dyDescent="0.25"/>
    <row r="714" ht="16.5" customHeight="1" x14ac:dyDescent="0.25"/>
    <row r="715" ht="16.5" customHeight="1" x14ac:dyDescent="0.25"/>
    <row r="716" ht="16.5" customHeight="1" x14ac:dyDescent="0.25"/>
    <row r="717" ht="16.5" customHeight="1" x14ac:dyDescent="0.25"/>
    <row r="718" ht="16.5" customHeight="1" x14ac:dyDescent="0.25"/>
    <row r="719" ht="16.5" customHeight="1" x14ac:dyDescent="0.25"/>
    <row r="720" ht="16.5" customHeight="1" x14ac:dyDescent="0.25"/>
    <row r="721" ht="16.5" customHeight="1" x14ac:dyDescent="0.25"/>
    <row r="722" ht="16.5" customHeight="1" x14ac:dyDescent="0.25"/>
    <row r="723" ht="16.5" customHeight="1" x14ac:dyDescent="0.25"/>
    <row r="724" ht="16.5" customHeight="1" x14ac:dyDescent="0.25"/>
    <row r="725" ht="16.5" customHeight="1" x14ac:dyDescent="0.25"/>
    <row r="726" ht="16.5" customHeight="1" x14ac:dyDescent="0.25"/>
    <row r="727" ht="16.5" customHeight="1" x14ac:dyDescent="0.25"/>
    <row r="728" ht="16.5" customHeight="1" x14ac:dyDescent="0.25"/>
    <row r="729" ht="16.5" customHeight="1" x14ac:dyDescent="0.25"/>
    <row r="730" ht="16.5" customHeight="1" x14ac:dyDescent="0.25"/>
    <row r="731" ht="16.5" customHeight="1" x14ac:dyDescent="0.25"/>
    <row r="732" ht="16.5" customHeight="1" x14ac:dyDescent="0.25"/>
    <row r="733" ht="16.5" customHeight="1" x14ac:dyDescent="0.25"/>
    <row r="734" ht="16.5" customHeight="1" x14ac:dyDescent="0.25"/>
    <row r="735" ht="16.5" customHeight="1" x14ac:dyDescent="0.25"/>
    <row r="736" ht="16.5" customHeight="1" x14ac:dyDescent="0.25"/>
    <row r="737" ht="16.5" customHeight="1" x14ac:dyDescent="0.25"/>
    <row r="738" ht="16.5" customHeight="1" x14ac:dyDescent="0.25"/>
    <row r="739" ht="16.5" customHeight="1" x14ac:dyDescent="0.25"/>
    <row r="740" ht="16.5" customHeight="1" x14ac:dyDescent="0.25"/>
    <row r="741" ht="16.5" customHeight="1" x14ac:dyDescent="0.25"/>
    <row r="742" ht="16.5" customHeight="1" x14ac:dyDescent="0.25"/>
    <row r="743" ht="16.5" customHeight="1" x14ac:dyDescent="0.25"/>
    <row r="744" ht="16.5" customHeight="1" x14ac:dyDescent="0.25"/>
    <row r="745" ht="16.5" customHeight="1" x14ac:dyDescent="0.25"/>
    <row r="746" ht="16.5" customHeight="1" x14ac:dyDescent="0.25"/>
    <row r="747" ht="16.5" customHeight="1" x14ac:dyDescent="0.25"/>
    <row r="748" ht="16.5" customHeight="1" x14ac:dyDescent="0.25"/>
    <row r="749" ht="16.5" customHeight="1" x14ac:dyDescent="0.25"/>
    <row r="750" ht="16.5" customHeight="1" x14ac:dyDescent="0.25"/>
    <row r="751" ht="16.5" customHeight="1" x14ac:dyDescent="0.25"/>
    <row r="752" ht="16.5" customHeight="1" x14ac:dyDescent="0.25"/>
    <row r="753" ht="16.5" customHeight="1" x14ac:dyDescent="0.25"/>
    <row r="754" ht="16.5" customHeight="1" x14ac:dyDescent="0.25"/>
    <row r="755" ht="16.5" customHeight="1" x14ac:dyDescent="0.25"/>
    <row r="756" ht="16.5" customHeight="1" x14ac:dyDescent="0.25"/>
    <row r="757" ht="16.5" customHeight="1" x14ac:dyDescent="0.25"/>
    <row r="758" ht="16.5" customHeight="1" x14ac:dyDescent="0.25"/>
    <row r="759" ht="16.5" customHeight="1" x14ac:dyDescent="0.25"/>
    <row r="760" ht="16.5" customHeight="1" x14ac:dyDescent="0.25"/>
    <row r="761" ht="16.5" customHeight="1" x14ac:dyDescent="0.25"/>
    <row r="762" ht="16.5" customHeight="1" x14ac:dyDescent="0.25"/>
    <row r="763" ht="16.5" customHeight="1" x14ac:dyDescent="0.25"/>
    <row r="764" ht="16.5" customHeight="1" x14ac:dyDescent="0.25"/>
    <row r="765" ht="16.5" customHeight="1" x14ac:dyDescent="0.25"/>
    <row r="766" ht="16.5" customHeight="1" x14ac:dyDescent="0.25"/>
    <row r="767" ht="16.5" customHeight="1" x14ac:dyDescent="0.25"/>
    <row r="768" ht="16.5" customHeight="1" x14ac:dyDescent="0.25"/>
    <row r="769" ht="16.5" customHeight="1" x14ac:dyDescent="0.25"/>
    <row r="770" ht="16.5" customHeight="1" x14ac:dyDescent="0.25"/>
    <row r="771" ht="16.5" customHeight="1" x14ac:dyDescent="0.25"/>
    <row r="772" ht="16.5" customHeight="1" x14ac:dyDescent="0.25"/>
    <row r="773" ht="16.5" customHeight="1" x14ac:dyDescent="0.25"/>
    <row r="774" ht="16.5" customHeight="1" x14ac:dyDescent="0.25"/>
    <row r="775" ht="16.5" customHeight="1" x14ac:dyDescent="0.25"/>
    <row r="776" ht="16.5" customHeight="1" x14ac:dyDescent="0.25"/>
    <row r="777" ht="16.5" customHeight="1" x14ac:dyDescent="0.25"/>
    <row r="778" ht="16.5" customHeight="1" x14ac:dyDescent="0.25"/>
    <row r="779" ht="16.5" customHeight="1" x14ac:dyDescent="0.25"/>
    <row r="780" ht="16.5" customHeight="1" x14ac:dyDescent="0.25"/>
    <row r="781" ht="16.5" customHeight="1" x14ac:dyDescent="0.25"/>
    <row r="782" ht="16.5" customHeight="1" x14ac:dyDescent="0.25"/>
    <row r="783" ht="16.5" customHeight="1" x14ac:dyDescent="0.25"/>
    <row r="784" ht="16.5" customHeight="1" x14ac:dyDescent="0.25"/>
    <row r="785" ht="16.5" customHeight="1" x14ac:dyDescent="0.25"/>
    <row r="786" ht="16.5" customHeight="1" x14ac:dyDescent="0.25"/>
    <row r="787" ht="16.5" customHeight="1" x14ac:dyDescent="0.25"/>
    <row r="788" ht="16.5" customHeight="1" x14ac:dyDescent="0.25"/>
    <row r="789" ht="16.5" customHeight="1" x14ac:dyDescent="0.25"/>
    <row r="790" ht="16.5" customHeight="1" x14ac:dyDescent="0.25"/>
    <row r="791" ht="16.5" customHeight="1" x14ac:dyDescent="0.25"/>
    <row r="792" ht="16.5" customHeight="1" x14ac:dyDescent="0.25"/>
    <row r="793" ht="16.5" customHeight="1" x14ac:dyDescent="0.25"/>
    <row r="794" ht="16.5" customHeight="1" x14ac:dyDescent="0.25"/>
    <row r="795" ht="16.5" customHeight="1" x14ac:dyDescent="0.25"/>
    <row r="796" ht="16.5" customHeight="1" x14ac:dyDescent="0.25"/>
    <row r="797" ht="16.5" customHeight="1" x14ac:dyDescent="0.25"/>
    <row r="798" ht="16.5" customHeight="1" x14ac:dyDescent="0.25"/>
    <row r="799" ht="16.5" customHeight="1" x14ac:dyDescent="0.25"/>
    <row r="800" ht="16.5" customHeight="1" x14ac:dyDescent="0.25"/>
    <row r="801" ht="16.5" customHeight="1" x14ac:dyDescent="0.25"/>
    <row r="802" ht="16.5" customHeight="1" x14ac:dyDescent="0.25"/>
    <row r="803" ht="16.5" customHeight="1" x14ac:dyDescent="0.25"/>
    <row r="804" ht="16.5" customHeight="1" x14ac:dyDescent="0.25"/>
    <row r="805" ht="16.5" customHeight="1" x14ac:dyDescent="0.25"/>
    <row r="806" ht="16.5" customHeight="1" x14ac:dyDescent="0.25"/>
    <row r="807" ht="16.5" customHeight="1" x14ac:dyDescent="0.25"/>
    <row r="808" ht="16.5" customHeight="1" x14ac:dyDescent="0.25"/>
    <row r="809" ht="16.5" customHeight="1" x14ac:dyDescent="0.25"/>
    <row r="810" ht="16.5" customHeight="1" x14ac:dyDescent="0.25"/>
    <row r="811" ht="16.5" customHeight="1" x14ac:dyDescent="0.25"/>
    <row r="812" ht="16.5" customHeight="1" x14ac:dyDescent="0.25"/>
    <row r="813" ht="16.5" customHeight="1" x14ac:dyDescent="0.25"/>
    <row r="814" ht="16.5" customHeight="1" x14ac:dyDescent="0.25"/>
    <row r="815" ht="16.5" customHeight="1" x14ac:dyDescent="0.25"/>
    <row r="816" ht="16.5" customHeight="1" x14ac:dyDescent="0.25"/>
    <row r="817" ht="16.5" customHeight="1" x14ac:dyDescent="0.25"/>
    <row r="818" ht="16.5" customHeight="1" x14ac:dyDescent="0.25"/>
    <row r="819" ht="16.5" customHeight="1" x14ac:dyDescent="0.25"/>
    <row r="820" ht="16.5" customHeight="1" x14ac:dyDescent="0.25"/>
    <row r="821" ht="16.5" customHeight="1" x14ac:dyDescent="0.25"/>
    <row r="822" ht="16.5" customHeight="1" x14ac:dyDescent="0.25"/>
    <row r="823" ht="16.5" customHeight="1" x14ac:dyDescent="0.25"/>
    <row r="824" ht="16.5" customHeight="1" x14ac:dyDescent="0.25"/>
    <row r="825" ht="16.5" customHeight="1" x14ac:dyDescent="0.25"/>
    <row r="826" ht="16.5" customHeight="1" x14ac:dyDescent="0.25"/>
    <row r="827" ht="16.5" customHeight="1" x14ac:dyDescent="0.25"/>
    <row r="828" ht="16.5" customHeight="1" x14ac:dyDescent="0.25"/>
    <row r="829" ht="16.5" customHeight="1" x14ac:dyDescent="0.25"/>
    <row r="830" ht="16.5" customHeight="1" x14ac:dyDescent="0.25"/>
    <row r="831" ht="16.5" customHeight="1" x14ac:dyDescent="0.25"/>
    <row r="832" ht="16.5" customHeight="1" x14ac:dyDescent="0.25"/>
    <row r="833" ht="16.5" customHeight="1" x14ac:dyDescent="0.25"/>
    <row r="834" ht="16.5" customHeight="1" x14ac:dyDescent="0.25"/>
    <row r="835" ht="16.5" customHeight="1" x14ac:dyDescent="0.25"/>
    <row r="836" ht="16.5" customHeight="1" x14ac:dyDescent="0.25"/>
    <row r="837" ht="16.5" customHeight="1" x14ac:dyDescent="0.25"/>
    <row r="838" ht="16.5" customHeight="1" x14ac:dyDescent="0.25"/>
    <row r="839" ht="16.5" customHeight="1" x14ac:dyDescent="0.25"/>
    <row r="840" ht="16.5" customHeight="1" x14ac:dyDescent="0.25"/>
    <row r="841" ht="16.5" customHeight="1" x14ac:dyDescent="0.25"/>
    <row r="842" ht="16.5" customHeight="1" x14ac:dyDescent="0.25"/>
    <row r="843" ht="16.5" customHeight="1" x14ac:dyDescent="0.25"/>
    <row r="844" ht="16.5" customHeight="1" x14ac:dyDescent="0.25"/>
    <row r="845" ht="16.5" customHeight="1" x14ac:dyDescent="0.25"/>
    <row r="846" ht="16.5" customHeight="1" x14ac:dyDescent="0.25"/>
    <row r="847" ht="16.5" customHeight="1" x14ac:dyDescent="0.25"/>
    <row r="848" ht="16.5" customHeight="1" x14ac:dyDescent="0.25"/>
    <row r="849" ht="16.5" customHeight="1" x14ac:dyDescent="0.25"/>
    <row r="850" ht="16.5" customHeight="1" x14ac:dyDescent="0.25"/>
    <row r="851" ht="16.5" customHeight="1" x14ac:dyDescent="0.25"/>
    <row r="852" ht="16.5" customHeight="1" x14ac:dyDescent="0.25"/>
    <row r="853" ht="16.5" customHeight="1" x14ac:dyDescent="0.25"/>
    <row r="854" ht="16.5" customHeight="1" x14ac:dyDescent="0.25"/>
    <row r="855" ht="16.5" customHeight="1" x14ac:dyDescent="0.25"/>
    <row r="856" ht="16.5" customHeight="1" x14ac:dyDescent="0.25"/>
    <row r="857" ht="16.5" customHeight="1" x14ac:dyDescent="0.25"/>
    <row r="858" ht="16.5" customHeight="1" x14ac:dyDescent="0.25"/>
    <row r="859" ht="16.5" customHeight="1" x14ac:dyDescent="0.25"/>
    <row r="860" ht="16.5" customHeight="1" x14ac:dyDescent="0.25"/>
    <row r="861" ht="16.5" customHeight="1" x14ac:dyDescent="0.25"/>
    <row r="862" ht="16.5" customHeight="1" x14ac:dyDescent="0.25"/>
    <row r="863" ht="16.5" customHeight="1" x14ac:dyDescent="0.25"/>
    <row r="864" ht="16.5" customHeight="1" x14ac:dyDescent="0.25"/>
    <row r="865" ht="16.5" customHeight="1" x14ac:dyDescent="0.25"/>
    <row r="866" ht="16.5" customHeight="1" x14ac:dyDescent="0.25"/>
    <row r="867" ht="16.5" customHeight="1" x14ac:dyDescent="0.25"/>
    <row r="868" ht="16.5" customHeight="1" x14ac:dyDescent="0.25"/>
    <row r="869" ht="16.5" customHeight="1" x14ac:dyDescent="0.25"/>
    <row r="870" ht="16.5" customHeight="1" x14ac:dyDescent="0.25"/>
    <row r="871" ht="16.5" customHeight="1" x14ac:dyDescent="0.25"/>
    <row r="872" ht="16.5" customHeight="1" x14ac:dyDescent="0.25"/>
    <row r="873" ht="16.5" customHeight="1" x14ac:dyDescent="0.25"/>
    <row r="874" ht="16.5" customHeight="1" x14ac:dyDescent="0.25"/>
    <row r="875" ht="16.5" customHeight="1" x14ac:dyDescent="0.25"/>
    <row r="876" ht="16.5" customHeight="1" x14ac:dyDescent="0.25"/>
    <row r="877" ht="16.5" customHeight="1" x14ac:dyDescent="0.25"/>
    <row r="878" ht="16.5" customHeight="1" x14ac:dyDescent="0.25"/>
    <row r="879" ht="16.5" customHeight="1" x14ac:dyDescent="0.25"/>
    <row r="880" ht="16.5" customHeight="1" x14ac:dyDescent="0.25"/>
    <row r="881" ht="16.5" customHeight="1" x14ac:dyDescent="0.25"/>
    <row r="882" ht="16.5" customHeight="1" x14ac:dyDescent="0.25"/>
    <row r="883" ht="16.5" customHeight="1" x14ac:dyDescent="0.25"/>
    <row r="884" ht="16.5" customHeight="1" x14ac:dyDescent="0.25"/>
    <row r="885" ht="16.5" customHeight="1" x14ac:dyDescent="0.25"/>
    <row r="886" ht="16.5" customHeight="1" x14ac:dyDescent="0.25"/>
    <row r="887" ht="16.5" customHeight="1" x14ac:dyDescent="0.25"/>
    <row r="888" ht="16.5" customHeight="1" x14ac:dyDescent="0.25"/>
    <row r="889" ht="16.5" customHeight="1" x14ac:dyDescent="0.25"/>
    <row r="890" ht="16.5" customHeight="1" x14ac:dyDescent="0.25"/>
    <row r="891" ht="16.5" customHeight="1" x14ac:dyDescent="0.25"/>
    <row r="892" ht="16.5" customHeight="1" x14ac:dyDescent="0.25"/>
    <row r="893" ht="16.5" customHeight="1" x14ac:dyDescent="0.25"/>
    <row r="894" ht="16.5" customHeight="1" x14ac:dyDescent="0.25"/>
    <row r="895" ht="16.5" customHeight="1" x14ac:dyDescent="0.25"/>
    <row r="896" ht="16.5" customHeight="1" x14ac:dyDescent="0.25"/>
    <row r="897" ht="16.5" customHeight="1" x14ac:dyDescent="0.25"/>
    <row r="898" ht="16.5" customHeight="1" x14ac:dyDescent="0.25"/>
    <row r="899" ht="16.5" customHeight="1" x14ac:dyDescent="0.25"/>
    <row r="900" ht="16.5" customHeight="1" x14ac:dyDescent="0.25"/>
    <row r="901" ht="16.5" customHeight="1" x14ac:dyDescent="0.25"/>
    <row r="902" ht="16.5" customHeight="1" x14ac:dyDescent="0.25"/>
    <row r="903" ht="16.5" customHeight="1" x14ac:dyDescent="0.25"/>
    <row r="904" ht="16.5" customHeight="1" x14ac:dyDescent="0.25"/>
    <row r="905" ht="16.5" customHeight="1" x14ac:dyDescent="0.25"/>
    <row r="906" ht="16.5" customHeight="1" x14ac:dyDescent="0.25"/>
    <row r="907" ht="16.5" customHeight="1" x14ac:dyDescent="0.25"/>
    <row r="908" ht="16.5" customHeight="1" x14ac:dyDescent="0.25"/>
    <row r="909" ht="16.5" customHeight="1" x14ac:dyDescent="0.25"/>
    <row r="910" ht="16.5" customHeight="1" x14ac:dyDescent="0.25"/>
    <row r="911" ht="16.5" customHeight="1" x14ac:dyDescent="0.25"/>
    <row r="912" ht="16.5" customHeight="1" x14ac:dyDescent="0.25"/>
    <row r="913" ht="16.5" customHeight="1" x14ac:dyDescent="0.25"/>
    <row r="914" ht="16.5" customHeight="1" x14ac:dyDescent="0.25"/>
    <row r="915" ht="16.5" customHeight="1" x14ac:dyDescent="0.25"/>
    <row r="916" ht="16.5" customHeight="1" x14ac:dyDescent="0.25"/>
    <row r="917" ht="16.5" customHeight="1" x14ac:dyDescent="0.25"/>
    <row r="918" ht="16.5" customHeight="1" x14ac:dyDescent="0.25"/>
    <row r="919" ht="16.5" customHeight="1" x14ac:dyDescent="0.25"/>
    <row r="920" ht="16.5" customHeight="1" x14ac:dyDescent="0.25"/>
    <row r="921" ht="16.5" customHeight="1" x14ac:dyDescent="0.25"/>
    <row r="922" ht="16.5" customHeight="1" x14ac:dyDescent="0.25"/>
    <row r="923" ht="16.5" customHeight="1" x14ac:dyDescent="0.25"/>
    <row r="924" ht="16.5" customHeight="1" x14ac:dyDescent="0.25"/>
    <row r="925" ht="16.5" customHeight="1" x14ac:dyDescent="0.25"/>
    <row r="926" ht="16.5" customHeight="1" x14ac:dyDescent="0.25"/>
    <row r="927" ht="16.5" customHeight="1" x14ac:dyDescent="0.25"/>
    <row r="928" ht="16.5" customHeight="1" x14ac:dyDescent="0.25"/>
    <row r="929" ht="16.5" customHeight="1" x14ac:dyDescent="0.25"/>
    <row r="930" ht="16.5" customHeight="1" x14ac:dyDescent="0.25"/>
    <row r="931" ht="16.5" customHeight="1" x14ac:dyDescent="0.25"/>
    <row r="932" ht="16.5" customHeight="1" x14ac:dyDescent="0.25"/>
    <row r="933" ht="16.5" customHeight="1" x14ac:dyDescent="0.25"/>
    <row r="934" ht="16.5" customHeight="1" x14ac:dyDescent="0.25"/>
    <row r="935" ht="16.5" customHeight="1" x14ac:dyDescent="0.25"/>
    <row r="936" ht="16.5" customHeight="1" x14ac:dyDescent="0.25"/>
    <row r="937" ht="16.5" customHeight="1" x14ac:dyDescent="0.25"/>
    <row r="938" ht="16.5" customHeight="1" x14ac:dyDescent="0.25"/>
    <row r="939" ht="16.5" customHeight="1" x14ac:dyDescent="0.25"/>
    <row r="940" ht="16.5" customHeight="1" x14ac:dyDescent="0.25"/>
    <row r="941" ht="16.5" customHeight="1" x14ac:dyDescent="0.25"/>
    <row r="942" ht="16.5" customHeight="1" x14ac:dyDescent="0.25"/>
    <row r="943" ht="16.5" customHeight="1" x14ac:dyDescent="0.25"/>
    <row r="944" ht="16.5" customHeight="1" x14ac:dyDescent="0.25"/>
    <row r="945" ht="16.5" customHeight="1" x14ac:dyDescent="0.25"/>
    <row r="946" ht="16.5" customHeight="1" x14ac:dyDescent="0.25"/>
    <row r="947" ht="16.5" customHeight="1" x14ac:dyDescent="0.25"/>
    <row r="948" ht="16.5" customHeight="1" x14ac:dyDescent="0.25"/>
    <row r="949" ht="16.5" customHeight="1" x14ac:dyDescent="0.25"/>
    <row r="950" ht="16.5" customHeight="1" x14ac:dyDescent="0.25"/>
    <row r="951" ht="16.5" customHeight="1" x14ac:dyDescent="0.25"/>
    <row r="952" ht="16.5" customHeight="1" x14ac:dyDescent="0.25"/>
    <row r="953" ht="16.5" customHeight="1" x14ac:dyDescent="0.25"/>
    <row r="954" ht="16.5" customHeight="1" x14ac:dyDescent="0.25"/>
    <row r="955" ht="16.5" customHeight="1" x14ac:dyDescent="0.25"/>
    <row r="956" ht="16.5" customHeight="1" x14ac:dyDescent="0.25"/>
    <row r="957" ht="16.5" customHeight="1" x14ac:dyDescent="0.25"/>
    <row r="958" ht="16.5" customHeight="1" x14ac:dyDescent="0.25"/>
    <row r="959" ht="16.5" customHeight="1" x14ac:dyDescent="0.25"/>
    <row r="960" ht="16.5" customHeight="1" x14ac:dyDescent="0.25"/>
    <row r="961" ht="16.5" customHeight="1" x14ac:dyDescent="0.25"/>
    <row r="962" ht="16.5" customHeight="1" x14ac:dyDescent="0.25"/>
    <row r="963" ht="16.5" customHeight="1" x14ac:dyDescent="0.25"/>
    <row r="964" ht="16.5" customHeight="1" x14ac:dyDescent="0.25"/>
    <row r="965" ht="16.5" customHeight="1" x14ac:dyDescent="0.25"/>
    <row r="966" ht="16.5" customHeight="1" x14ac:dyDescent="0.25"/>
    <row r="967" ht="16.5" customHeight="1" x14ac:dyDescent="0.25"/>
    <row r="968" ht="16.5" customHeight="1" x14ac:dyDescent="0.25"/>
    <row r="969" ht="16.5" customHeight="1" x14ac:dyDescent="0.25"/>
    <row r="970" ht="16.5" customHeight="1" x14ac:dyDescent="0.25"/>
    <row r="971" ht="16.5" customHeight="1" x14ac:dyDescent="0.25"/>
    <row r="972" ht="16.5" customHeight="1" x14ac:dyDescent="0.25"/>
    <row r="973" ht="16.5" customHeight="1" x14ac:dyDescent="0.25"/>
    <row r="974" ht="16.5" customHeight="1" x14ac:dyDescent="0.25"/>
    <row r="975" ht="16.5" customHeight="1" x14ac:dyDescent="0.25"/>
    <row r="976" ht="16.5" customHeight="1" x14ac:dyDescent="0.25"/>
    <row r="977" ht="16.5" customHeight="1" x14ac:dyDescent="0.25"/>
    <row r="978" ht="16.5" customHeight="1" x14ac:dyDescent="0.25"/>
    <row r="979" ht="16.5" customHeight="1" x14ac:dyDescent="0.25"/>
    <row r="980" ht="16.5" customHeight="1" x14ac:dyDescent="0.25"/>
    <row r="981" ht="16.5" customHeight="1" x14ac:dyDescent="0.25"/>
    <row r="982" ht="16.5" customHeight="1" x14ac:dyDescent="0.25"/>
    <row r="983" ht="16.5" customHeight="1" x14ac:dyDescent="0.25"/>
    <row r="984" ht="16.5" customHeight="1" x14ac:dyDescent="0.25"/>
    <row r="985" ht="16.5" customHeight="1" x14ac:dyDescent="0.25"/>
    <row r="986" ht="16.5" customHeight="1" x14ac:dyDescent="0.25"/>
    <row r="987" ht="16.5" customHeight="1" x14ac:dyDescent="0.25"/>
    <row r="988" ht="16.5" customHeight="1" x14ac:dyDescent="0.25"/>
    <row r="989" ht="16.5" customHeight="1" x14ac:dyDescent="0.25"/>
    <row r="990" ht="16.5" customHeight="1" x14ac:dyDescent="0.25"/>
    <row r="991" ht="16.5" customHeight="1" x14ac:dyDescent="0.25"/>
    <row r="992" ht="16.5" customHeight="1" x14ac:dyDescent="0.25"/>
    <row r="993" ht="16.5" customHeight="1" x14ac:dyDescent="0.25"/>
    <row r="994" ht="16.5" customHeight="1" x14ac:dyDescent="0.25"/>
    <row r="995" ht="16.5" customHeight="1" x14ac:dyDescent="0.25"/>
    <row r="996" ht="16.5" customHeight="1" x14ac:dyDescent="0.25"/>
    <row r="997" ht="16.5" customHeight="1" x14ac:dyDescent="0.25"/>
    <row r="998" ht="16.5" customHeight="1" x14ac:dyDescent="0.25"/>
    <row r="999" ht="16.5" customHeight="1" x14ac:dyDescent="0.25"/>
    <row r="1000" ht="16.5" customHeight="1" x14ac:dyDescent="0.25"/>
  </sheetData>
  <pageMargins left="0.7" right="0.7" top="0.75" bottom="0.75" header="0.51180555555555496" footer="0.51180555555555496"/>
  <pageSetup firstPageNumber="0" orientation="landscape" horizontalDpi="300" verticalDpi="30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AD1DC"/>
  </sheetPr>
  <dimension ref="A1:O23"/>
  <sheetViews>
    <sheetView showGridLines="0" topLeftCell="B16" zoomScaleNormal="100" workbookViewId="0">
      <selection activeCell="P11" sqref="P11"/>
    </sheetView>
  </sheetViews>
  <sheetFormatPr baseColWidth="10" defaultColWidth="9.140625" defaultRowHeight="15" x14ac:dyDescent="0.25"/>
  <cols>
    <col min="1" max="1" width="20.85546875" customWidth="1"/>
    <col min="2" max="2" width="38" customWidth="1"/>
    <col min="3" max="5" width="13.85546875" customWidth="1"/>
    <col min="6" max="6" width="13.7109375" customWidth="1"/>
    <col min="7" max="7" width="13.85546875" customWidth="1"/>
    <col min="8" max="8" width="13" customWidth="1"/>
    <col min="9" max="9" width="13.140625" customWidth="1"/>
    <col min="10" max="10" width="13.42578125" customWidth="1"/>
    <col min="11" max="11" width="14.28515625" customWidth="1"/>
    <col min="12" max="12" width="12.85546875" customWidth="1"/>
    <col min="13" max="15" width="12.140625" bestFit="1" customWidth="1"/>
    <col min="16" max="1025" width="14.42578125" customWidth="1"/>
  </cols>
  <sheetData>
    <row r="1" spans="1:15" ht="16.5" customHeight="1" x14ac:dyDescent="0.25">
      <c r="A1" s="188"/>
      <c r="B1" s="188"/>
      <c r="C1" s="188"/>
      <c r="D1" s="152" t="s">
        <v>0</v>
      </c>
      <c r="E1" s="152"/>
      <c r="F1" s="152"/>
      <c r="G1" s="152"/>
      <c r="H1" s="152"/>
      <c r="I1" s="152"/>
      <c r="J1" s="152"/>
      <c r="K1" s="152"/>
      <c r="L1" s="153" t="s">
        <v>76</v>
      </c>
      <c r="M1" s="153"/>
      <c r="N1" s="153"/>
      <c r="O1" s="153"/>
    </row>
    <row r="2" spans="1:15" ht="16.5" customHeight="1" x14ac:dyDescent="0.25">
      <c r="A2" s="188"/>
      <c r="B2" s="188"/>
      <c r="C2" s="188"/>
      <c r="D2" s="152"/>
      <c r="E2" s="152"/>
      <c r="F2" s="152"/>
      <c r="G2" s="152"/>
      <c r="H2" s="152"/>
      <c r="I2" s="152"/>
      <c r="J2" s="152"/>
      <c r="K2" s="152"/>
      <c r="L2" s="153" t="s">
        <v>77</v>
      </c>
      <c r="M2" s="153"/>
      <c r="N2" s="153"/>
      <c r="O2" s="153"/>
    </row>
    <row r="3" spans="1:15" s="40" customFormat="1" ht="16.5" customHeight="1" x14ac:dyDescent="0.25">
      <c r="A3" s="188"/>
      <c r="B3" s="188"/>
      <c r="C3" s="188"/>
      <c r="D3" s="189" t="s">
        <v>3</v>
      </c>
      <c r="E3" s="189"/>
      <c r="F3" s="189"/>
      <c r="G3" s="189"/>
      <c r="H3" s="189"/>
      <c r="I3" s="189"/>
      <c r="J3" s="189"/>
      <c r="K3" s="189"/>
      <c r="L3" s="37" t="s">
        <v>78</v>
      </c>
      <c r="M3" s="38"/>
      <c r="N3" s="38"/>
      <c r="O3" s="39"/>
    </row>
    <row r="4" spans="1:15" ht="16.5" customHeight="1" x14ac:dyDescent="0.25">
      <c r="A4" s="188"/>
      <c r="B4" s="188"/>
      <c r="C4" s="188"/>
      <c r="D4" s="189"/>
      <c r="E4" s="189"/>
      <c r="F4" s="189"/>
      <c r="G4" s="189"/>
      <c r="H4" s="189"/>
      <c r="I4" s="189"/>
      <c r="J4" s="189"/>
      <c r="K4" s="189"/>
      <c r="L4" s="153" t="s">
        <v>79</v>
      </c>
      <c r="M4" s="153"/>
      <c r="N4" s="153"/>
      <c r="O4" s="153"/>
    </row>
    <row r="5" spans="1:15" ht="8.1" customHeight="1" x14ac:dyDescent="0.3">
      <c r="A5" s="154"/>
      <c r="B5" s="154"/>
      <c r="C5" s="154"/>
      <c r="D5" s="154"/>
      <c r="E5" s="154"/>
      <c r="F5" s="154"/>
      <c r="G5" s="154"/>
      <c r="H5" s="154"/>
      <c r="I5" s="154"/>
      <c r="J5" s="154"/>
      <c r="K5" s="154"/>
      <c r="L5" s="154"/>
      <c r="M5" s="154"/>
      <c r="N5" s="154"/>
      <c r="O5" s="154"/>
    </row>
    <row r="6" spans="1:15" ht="18" customHeight="1" x14ac:dyDescent="0.25">
      <c r="A6" s="190" t="s">
        <v>6</v>
      </c>
      <c r="B6" s="190"/>
      <c r="C6" s="190"/>
      <c r="D6" s="190"/>
      <c r="E6" s="191" t="str">
        <f>Identificación!C6</f>
        <v>Desempeño de la gestión integral de los espacios culturales para la circulación de artes escénicas.</v>
      </c>
      <c r="F6" s="191"/>
      <c r="G6" s="191"/>
      <c r="H6" s="191"/>
      <c r="I6" s="191"/>
      <c r="J6" s="191"/>
      <c r="K6" s="191"/>
      <c r="L6" s="191"/>
      <c r="M6" s="191"/>
      <c r="N6" s="191"/>
      <c r="O6" s="191"/>
    </row>
    <row r="7" spans="1:15" ht="18" customHeight="1" x14ac:dyDescent="0.25">
      <c r="A7" s="190" t="s">
        <v>80</v>
      </c>
      <c r="B7" s="190"/>
      <c r="C7" s="190"/>
      <c r="D7" s="190"/>
      <c r="E7" s="191" t="s">
        <v>81</v>
      </c>
      <c r="F7" s="191"/>
      <c r="G7" s="191"/>
      <c r="H7" s="191"/>
      <c r="I7" s="191"/>
      <c r="J7" s="191"/>
      <c r="K7" s="191"/>
      <c r="L7" s="191"/>
      <c r="M7" s="191"/>
      <c r="N7" s="191"/>
      <c r="O7" s="191"/>
    </row>
    <row r="8" spans="1:15" ht="18" customHeight="1" x14ac:dyDescent="0.25">
      <c r="A8" s="190" t="s">
        <v>82</v>
      </c>
      <c r="B8" s="190"/>
      <c r="C8" s="190"/>
      <c r="D8" s="190"/>
      <c r="E8" s="192" t="s">
        <v>297</v>
      </c>
      <c r="F8" s="192"/>
      <c r="G8" s="192"/>
      <c r="H8" s="192"/>
      <c r="I8" s="190" t="s">
        <v>83</v>
      </c>
      <c r="J8" s="190"/>
      <c r="K8" s="190"/>
      <c r="L8" s="193" t="s">
        <v>298</v>
      </c>
      <c r="M8" s="193"/>
      <c r="N8" s="193"/>
      <c r="O8" s="193"/>
    </row>
    <row r="9" spans="1:15" ht="18" customHeight="1" x14ac:dyDescent="0.25">
      <c r="A9" s="190" t="s">
        <v>84</v>
      </c>
      <c r="B9" s="190"/>
      <c r="C9" s="190"/>
      <c r="D9" s="190"/>
      <c r="E9" s="191" t="s">
        <v>85</v>
      </c>
      <c r="F9" s="191"/>
      <c r="G9" s="191"/>
      <c r="H9" s="191"/>
      <c r="I9" s="191"/>
      <c r="J9" s="191"/>
      <c r="K9" s="191"/>
      <c r="L9" s="191"/>
      <c r="M9" s="191"/>
      <c r="N9" s="191"/>
      <c r="O9" s="191"/>
    </row>
    <row r="10" spans="1:15" ht="8.1" customHeight="1" x14ac:dyDescent="0.25">
      <c r="A10" s="162"/>
      <c r="B10" s="162"/>
      <c r="C10" s="162"/>
      <c r="D10" s="162"/>
      <c r="E10" s="162"/>
      <c r="F10" s="162"/>
      <c r="G10" s="162"/>
      <c r="H10" s="162"/>
      <c r="I10" s="162"/>
      <c r="J10" s="162"/>
      <c r="K10" s="162"/>
      <c r="L10" s="162"/>
      <c r="M10" s="162"/>
      <c r="N10" s="162"/>
      <c r="O10" s="162"/>
    </row>
    <row r="11" spans="1:15" ht="15" customHeight="1" x14ac:dyDescent="0.25">
      <c r="A11" s="197" t="s">
        <v>86</v>
      </c>
      <c r="B11" s="197"/>
      <c r="C11" s="197"/>
      <c r="D11" s="197"/>
      <c r="E11" s="197"/>
      <c r="F11" s="197"/>
      <c r="G11" s="197"/>
      <c r="H11" s="197"/>
      <c r="I11" s="197"/>
      <c r="J11" s="197"/>
      <c r="K11" s="197"/>
      <c r="L11" s="197"/>
      <c r="M11" s="197"/>
      <c r="N11" s="197"/>
      <c r="O11" s="197"/>
    </row>
    <row r="12" spans="1:15" ht="16.5" customHeight="1" x14ac:dyDescent="0.25">
      <c r="A12" s="41" t="s">
        <v>20</v>
      </c>
      <c r="B12" s="198" t="s">
        <v>21</v>
      </c>
      <c r="C12" s="198"/>
      <c r="D12" s="42" t="s">
        <v>87</v>
      </c>
      <c r="E12" s="42" t="s">
        <v>88</v>
      </c>
      <c r="F12" s="42" t="s">
        <v>89</v>
      </c>
      <c r="G12" s="42" t="s">
        <v>90</v>
      </c>
      <c r="H12" s="42" t="s">
        <v>91</v>
      </c>
      <c r="I12" s="42" t="s">
        <v>92</v>
      </c>
      <c r="J12" s="42" t="s">
        <v>93</v>
      </c>
      <c r="K12" s="42" t="s">
        <v>94</v>
      </c>
      <c r="L12" s="42" t="s">
        <v>95</v>
      </c>
      <c r="M12" s="42" t="s">
        <v>96</v>
      </c>
      <c r="N12" s="42" t="s">
        <v>97</v>
      </c>
      <c r="O12" s="42" t="s">
        <v>98</v>
      </c>
    </row>
    <row r="13" spans="1:15" ht="33" x14ac:dyDescent="0.25">
      <c r="A13" s="156" t="str">
        <f>Identificación!B15</f>
        <v>1.1 Oferta en espacio público, escenarios locales y escenarios a cargo de la Subdirección de Equipamientos Culturales</v>
      </c>
      <c r="B13" s="43" t="str">
        <f>Identificación!E15</f>
        <v>Número de actividades artísticas realizadas en el mes</v>
      </c>
      <c r="C13" s="44" t="str">
        <f>Identificación!D15</f>
        <v>a</v>
      </c>
      <c r="D13" s="45">
        <v>4</v>
      </c>
      <c r="E13" s="45">
        <v>2</v>
      </c>
      <c r="F13" s="45">
        <v>11</v>
      </c>
      <c r="G13" s="46">
        <v>13</v>
      </c>
      <c r="H13" s="45">
        <v>10</v>
      </c>
      <c r="I13" s="45">
        <v>17</v>
      </c>
      <c r="J13" s="45">
        <v>32</v>
      </c>
      <c r="K13" s="45">
        <v>11</v>
      </c>
      <c r="L13" s="45">
        <v>30</v>
      </c>
      <c r="M13" s="45">
        <v>26</v>
      </c>
      <c r="N13" s="45">
        <v>29</v>
      </c>
      <c r="O13" s="45">
        <v>13</v>
      </c>
    </row>
    <row r="14" spans="1:15" ht="33" x14ac:dyDescent="0.25">
      <c r="A14" s="156"/>
      <c r="B14" s="43" t="str">
        <f>Identificación!E16</f>
        <v>Número de asistencias a las actividades artísticas del mes</v>
      </c>
      <c r="C14" s="44" t="str">
        <f>Identificación!D16</f>
        <v>b</v>
      </c>
      <c r="D14" s="45">
        <v>4483</v>
      </c>
      <c r="E14" s="45">
        <v>2325</v>
      </c>
      <c r="F14" s="45">
        <v>4985</v>
      </c>
      <c r="G14" s="45">
        <v>12654</v>
      </c>
      <c r="H14" s="45">
        <v>3639</v>
      </c>
      <c r="I14" s="45">
        <v>10215</v>
      </c>
      <c r="J14" s="45">
        <v>9579</v>
      </c>
      <c r="K14" s="45">
        <v>3313</v>
      </c>
      <c r="L14" s="45">
        <v>13173</v>
      </c>
      <c r="M14" s="45">
        <v>11117</v>
      </c>
      <c r="N14" s="45">
        <v>11631</v>
      </c>
      <c r="O14" s="45">
        <v>6767</v>
      </c>
    </row>
    <row r="15" spans="1:15" ht="33" x14ac:dyDescent="0.25">
      <c r="A15" s="156"/>
      <c r="B15" s="43" t="str">
        <f>Identificación!E18</f>
        <v>Aforo total autorizado para las actividades artísticas del mes</v>
      </c>
      <c r="C15" s="44" t="str">
        <f>Identificación!D18</f>
        <v>c</v>
      </c>
      <c r="D15" s="45">
        <v>5167</v>
      </c>
      <c r="E15" s="45">
        <v>2606</v>
      </c>
      <c r="F15" s="45">
        <v>7133</v>
      </c>
      <c r="G15" s="45">
        <v>16784</v>
      </c>
      <c r="H15" s="45">
        <v>5580</v>
      </c>
      <c r="I15" s="45">
        <v>13156</v>
      </c>
      <c r="J15" s="45">
        <v>7988</v>
      </c>
      <c r="K15" s="45">
        <v>4882</v>
      </c>
      <c r="L15" s="45">
        <v>17681</v>
      </c>
      <c r="M15" s="45">
        <v>17879</v>
      </c>
      <c r="N15" s="45">
        <v>14707</v>
      </c>
      <c r="O15" s="45">
        <v>7559</v>
      </c>
    </row>
    <row r="16" spans="1:15" ht="33" x14ac:dyDescent="0.3">
      <c r="A16" s="47" t="str">
        <f>Identificación!B25</f>
        <v>3.1 Sostenibilidad Económica</v>
      </c>
      <c r="B16" s="43" t="str">
        <f>Identificación!E25&amp;" (se incluye toda su programación)"</f>
        <v>Ingresos generados por programación propia del mes (se incluye toda su programación)</v>
      </c>
      <c r="C16" s="44" t="str">
        <f>Identificación!D25</f>
        <v>a</v>
      </c>
      <c r="D16" s="48">
        <v>197829450</v>
      </c>
      <c r="E16" s="48">
        <v>464495446</v>
      </c>
      <c r="F16" s="48">
        <v>285511025</v>
      </c>
      <c r="G16" s="48">
        <v>396846557</v>
      </c>
      <c r="H16" s="48">
        <v>635495931</v>
      </c>
      <c r="I16" s="48">
        <v>529280286</v>
      </c>
      <c r="J16" s="48">
        <v>219120222</v>
      </c>
      <c r="K16" s="48">
        <v>227235555</v>
      </c>
      <c r="L16" s="48">
        <v>625402689</v>
      </c>
      <c r="M16" s="48">
        <v>429940247</v>
      </c>
      <c r="N16" s="48">
        <v>444789284</v>
      </c>
      <c r="O16" s="48">
        <v>780033853</v>
      </c>
    </row>
    <row r="17" spans="1:15" ht="16.5" x14ac:dyDescent="0.25">
      <c r="A17" s="199"/>
      <c r="B17" s="199"/>
      <c r="C17" s="199"/>
      <c r="D17" s="199"/>
      <c r="E17" s="199"/>
      <c r="F17" s="199"/>
      <c r="G17" s="199"/>
      <c r="H17" s="199"/>
      <c r="I17" s="199"/>
      <c r="J17" s="199"/>
      <c r="K17" s="199"/>
      <c r="L17" s="199"/>
      <c r="M17" s="199"/>
      <c r="N17" s="199"/>
      <c r="O17" s="199"/>
    </row>
    <row r="18" spans="1:15" ht="16.5" customHeight="1" x14ac:dyDescent="0.3">
      <c r="A18" s="194" t="s">
        <v>99</v>
      </c>
      <c r="B18" s="194"/>
      <c r="C18" s="194"/>
      <c r="D18" s="194"/>
      <c r="E18" s="194"/>
      <c r="F18" s="194"/>
      <c r="G18" s="194"/>
      <c r="H18" s="194"/>
      <c r="I18" s="194"/>
      <c r="J18" s="194"/>
      <c r="K18" s="194"/>
      <c r="L18" s="194"/>
      <c r="M18" s="194"/>
      <c r="N18" s="194"/>
      <c r="O18" s="194"/>
    </row>
    <row r="19" spans="1:15" ht="16.5" customHeight="1" x14ac:dyDescent="0.3">
      <c r="A19" s="195" t="s">
        <v>100</v>
      </c>
      <c r="B19" s="195"/>
      <c r="C19" s="195"/>
      <c r="D19" s="49" t="s">
        <v>87</v>
      </c>
      <c r="E19" s="49" t="s">
        <v>88</v>
      </c>
      <c r="F19" s="49" t="s">
        <v>89</v>
      </c>
      <c r="G19" s="49" t="s">
        <v>90</v>
      </c>
      <c r="H19" s="49" t="s">
        <v>91</v>
      </c>
      <c r="I19" s="49" t="s">
        <v>92</v>
      </c>
      <c r="J19" s="49" t="s">
        <v>93</v>
      </c>
      <c r="K19" s="49" t="s">
        <v>94</v>
      </c>
      <c r="L19" s="49" t="s">
        <v>101</v>
      </c>
      <c r="M19" s="49" t="s">
        <v>96</v>
      </c>
      <c r="N19" s="49" t="s">
        <v>97</v>
      </c>
      <c r="O19" s="49" t="s">
        <v>98</v>
      </c>
    </row>
    <row r="20" spans="1:15" ht="16.5" x14ac:dyDescent="0.3">
      <c r="A20" s="50" t="str">
        <f>Identificación!I15&amp;" (participación en la meta)"</f>
        <v>Avance meta de actividades artísticas (2018) (participación en la meta)</v>
      </c>
      <c r="B20" s="51"/>
      <c r="C20" s="52">
        <v>910</v>
      </c>
      <c r="D20" s="53">
        <f>SUM($D$13:D13)/$C$20</f>
        <v>4.3956043956043956E-3</v>
      </c>
      <c r="E20" s="53">
        <f>SUM($D$13:E13)/$C$20</f>
        <v>6.5934065934065934E-3</v>
      </c>
      <c r="F20" s="53">
        <f>SUM($D$13:F13)/$C$20</f>
        <v>1.8681318681318681E-2</v>
      </c>
      <c r="G20" s="53">
        <f>SUM($D$13:G13)/$C$20</f>
        <v>3.2967032967032968E-2</v>
      </c>
      <c r="H20" s="53">
        <f>SUM($D$13:H13)/$C$20</f>
        <v>4.3956043956043959E-2</v>
      </c>
      <c r="I20" s="53">
        <f>SUM($D$13:I13)/$C$20</f>
        <v>6.2637362637362637E-2</v>
      </c>
      <c r="J20" s="53">
        <f>SUM($D$13:J13)/$C$20</f>
        <v>9.7802197802197802E-2</v>
      </c>
      <c r="K20" s="53">
        <f>SUM($D$13:K13)/$C$20</f>
        <v>0.10989010989010989</v>
      </c>
      <c r="L20" s="53">
        <f>SUM($D$13:L13)/$C$20</f>
        <v>0.14285714285714285</v>
      </c>
      <c r="M20" s="53">
        <f>SUM($D$13:M13)/$C$20</f>
        <v>0.17142857142857143</v>
      </c>
      <c r="N20" s="53">
        <f>SUM($D$13:N13)/$C$20</f>
        <v>0.2032967032967033</v>
      </c>
      <c r="O20" s="53">
        <f>SUM($D$13:O13)/$C$20</f>
        <v>0.21758241758241759</v>
      </c>
    </row>
    <row r="21" spans="1:15" ht="16.5" x14ac:dyDescent="0.3">
      <c r="A21" s="50" t="str">
        <f>Identificación!I16&amp;" (participación en la meta)"</f>
        <v>Avance meta de asistencias (2018) (participación en la meta)</v>
      </c>
      <c r="B21" s="51"/>
      <c r="C21" s="52">
        <v>300000</v>
      </c>
      <c r="D21" s="53">
        <f>SUM($D$14:D14)/$C$21</f>
        <v>1.4943333333333333E-2</v>
      </c>
      <c r="E21" s="53">
        <f>SUM($D$14:E14)/$C$21</f>
        <v>2.2693333333333333E-2</v>
      </c>
      <c r="F21" s="53">
        <f>SUM($D$14:F14)/$C$21</f>
        <v>3.9309999999999998E-2</v>
      </c>
      <c r="G21" s="53">
        <f>SUM($D$14:G14)/$C$21</f>
        <v>8.1490000000000007E-2</v>
      </c>
      <c r="H21" s="53">
        <f>SUM($D$14:H14)/$C$21</f>
        <v>9.3619999999999995E-2</v>
      </c>
      <c r="I21" s="53">
        <f>SUM($D$14:I14)/$C$21</f>
        <v>0.12767000000000001</v>
      </c>
      <c r="J21" s="53">
        <f>SUM($D$14:J14)/$C$21</f>
        <v>0.15959999999999999</v>
      </c>
      <c r="K21" s="53">
        <f>SUM($D$14:K14)/$C$21</f>
        <v>0.17064333333333334</v>
      </c>
      <c r="L21" s="53">
        <f>SUM($D$14:L14)/$C$21</f>
        <v>0.21455333333333335</v>
      </c>
      <c r="M21" s="53">
        <f>SUM($D$14:M14)/$C$21</f>
        <v>0.25161</v>
      </c>
      <c r="N21" s="53">
        <f>SUM($D$14:N14)/$C$21</f>
        <v>0.29038000000000003</v>
      </c>
      <c r="O21" s="53">
        <f>SUM($D$14:O14)/$C$21</f>
        <v>0.31293666666666664</v>
      </c>
    </row>
    <row r="22" spans="1:15" ht="16.5" x14ac:dyDescent="0.3">
      <c r="A22" s="196" t="str">
        <f>Identificación!I17</f>
        <v>Nivel de ocupación mensual de los escenarios</v>
      </c>
      <c r="B22" s="196"/>
      <c r="C22" s="196"/>
      <c r="D22" s="53">
        <f t="shared" ref="D22:L22" si="0">IFERROR(D14/D15,0)</f>
        <v>0.8676214437778208</v>
      </c>
      <c r="E22" s="53">
        <f t="shared" si="0"/>
        <v>0.89217191097467385</v>
      </c>
      <c r="F22" s="53">
        <f t="shared" si="0"/>
        <v>0.69886443291742606</v>
      </c>
      <c r="G22" s="53">
        <f t="shared" si="0"/>
        <v>0.75393231649189707</v>
      </c>
      <c r="H22" s="53">
        <f t="shared" si="0"/>
        <v>0.65215053763440856</v>
      </c>
      <c r="I22" s="53">
        <f t="shared" si="0"/>
        <v>0.77645180906050471</v>
      </c>
      <c r="J22" s="53">
        <f t="shared" si="0"/>
        <v>1.1991737606409614</v>
      </c>
      <c r="K22" s="53">
        <f t="shared" si="0"/>
        <v>0.67861532158951254</v>
      </c>
      <c r="L22" s="53">
        <f t="shared" si="0"/>
        <v>0.74503704541598326</v>
      </c>
      <c r="M22" s="53">
        <f t="shared" ref="M22:O22" si="1">IFERROR(M14/M15,0)</f>
        <v>0.62179092790424517</v>
      </c>
      <c r="N22" s="53">
        <f t="shared" si="1"/>
        <v>0.7908478955599374</v>
      </c>
      <c r="O22" s="53">
        <f t="shared" si="1"/>
        <v>0.89522423601005419</v>
      </c>
    </row>
    <row r="23" spans="1:15" ht="16.5" x14ac:dyDescent="0.3">
      <c r="A23" s="50" t="str">
        <f>Identificación!I25&amp;" (meta del escenario)"</f>
        <v>Avance de cumplimiento de la meta de recaudo (meta del escenario)</v>
      </c>
      <c r="B23" s="51"/>
      <c r="C23" s="54">
        <v>6215000000</v>
      </c>
      <c r="D23" s="53">
        <f>SUM($D$16:D16)/$C$23</f>
        <v>3.1830965406275141E-2</v>
      </c>
      <c r="E23" s="53">
        <f>SUM($D$16:E16)/$C$23</f>
        <v>0.10656876846339501</v>
      </c>
      <c r="F23" s="53">
        <f>SUM($D$16:F16)/$C$23</f>
        <v>0.15250779098954143</v>
      </c>
      <c r="G23" s="53">
        <f>SUM($D$16:G16)/$C$23</f>
        <v>0.21636081705551086</v>
      </c>
      <c r="H23" s="53">
        <f>SUM($D$16:H16)/$C$23</f>
        <v>0.31861277699115043</v>
      </c>
      <c r="I23" s="53">
        <f>SUM($D$16:I16)/$C$23</f>
        <v>0.40377452855993562</v>
      </c>
      <c r="J23" s="53">
        <f>SUM($D$16:J16)/$C$23</f>
        <v>0.43903120144810942</v>
      </c>
      <c r="K23" s="53">
        <f>SUM($D$16:K16)/$C$23</f>
        <v>0.47559363990345938</v>
      </c>
      <c r="L23" s="53">
        <f>SUM($D$16:L16)/$C$23</f>
        <v>0.57622158664521317</v>
      </c>
      <c r="M23" s="53">
        <f>SUM($D$16:M16)/$C$23</f>
        <v>0.64539942204344325</v>
      </c>
      <c r="N23" s="53">
        <f>SUM($D$16:N16)/$C$23</f>
        <v>0.7169664830249397</v>
      </c>
      <c r="O23" s="53">
        <f>SUM($D$16:O16)/$C$23</f>
        <v>0.84247474577634751</v>
      </c>
    </row>
  </sheetData>
  <mergeCells count="25">
    <mergeCell ref="A18:O18"/>
    <mergeCell ref="A19:C19"/>
    <mergeCell ref="A22:C22"/>
    <mergeCell ref="A10:O10"/>
    <mergeCell ref="A11:O11"/>
    <mergeCell ref="B12:C12"/>
    <mergeCell ref="A13:A15"/>
    <mergeCell ref="A17:O17"/>
    <mergeCell ref="A8:D8"/>
    <mergeCell ref="E8:H8"/>
    <mergeCell ref="I8:K8"/>
    <mergeCell ref="L8:O8"/>
    <mergeCell ref="A9:D9"/>
    <mergeCell ref="E9:O9"/>
    <mergeCell ref="A5:O5"/>
    <mergeCell ref="A6:D6"/>
    <mergeCell ref="E6:O6"/>
    <mergeCell ref="A7:D7"/>
    <mergeCell ref="E7:O7"/>
    <mergeCell ref="A1:C4"/>
    <mergeCell ref="D1:K2"/>
    <mergeCell ref="L1:O1"/>
    <mergeCell ref="L2:O2"/>
    <mergeCell ref="D3:K4"/>
    <mergeCell ref="L4:O4"/>
  </mergeCells>
  <pageMargins left="0.7" right="0.7" top="0.75" bottom="0.75" header="0.51180555555555496" footer="0.51180555555555496"/>
  <pageSetup firstPageNumber="0" orientation="portrait" horizontalDpi="300" verticalDpi="300"/>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AD1DC"/>
  </sheetPr>
  <dimension ref="A1:Q28"/>
  <sheetViews>
    <sheetView showGridLines="0" topLeftCell="B1" zoomScaleNormal="100" workbookViewId="0">
      <selection activeCell="O19" sqref="O19:O20"/>
    </sheetView>
  </sheetViews>
  <sheetFormatPr baseColWidth="10" defaultColWidth="9.140625" defaultRowHeight="15" x14ac:dyDescent="0.25"/>
  <cols>
    <col min="1" max="1" width="20.85546875" customWidth="1"/>
    <col min="2" max="2" width="38" customWidth="1"/>
    <col min="3" max="3" width="13.85546875" customWidth="1"/>
    <col min="4" max="6" width="11.42578125"/>
    <col min="7" max="7" width="13.42578125" customWidth="1"/>
    <col min="8" max="8" width="14.140625" customWidth="1"/>
    <col min="9" max="12" width="11.42578125"/>
    <col min="13" max="13" width="13.5703125" customWidth="1"/>
    <col min="14" max="14" width="11.42578125"/>
    <col min="15" max="15" width="11.85546875" bestFit="1" customWidth="1"/>
    <col min="16" max="16" width="14.42578125" customWidth="1"/>
    <col min="17" max="17" width="16.28515625" customWidth="1"/>
    <col min="18" max="1025" width="14.42578125" customWidth="1"/>
  </cols>
  <sheetData>
    <row r="1" spans="1:15" ht="16.5" x14ac:dyDescent="0.25">
      <c r="A1" s="188"/>
      <c r="B1" s="188"/>
      <c r="C1" s="188"/>
      <c r="D1" s="152" t="s">
        <v>0</v>
      </c>
      <c r="E1" s="152"/>
      <c r="F1" s="152"/>
      <c r="G1" s="152"/>
      <c r="H1" s="152"/>
      <c r="I1" s="152"/>
      <c r="J1" s="152"/>
      <c r="K1" s="152"/>
      <c r="L1" s="153" t="s">
        <v>102</v>
      </c>
      <c r="M1" s="153"/>
      <c r="N1" s="153"/>
      <c r="O1" s="153"/>
    </row>
    <row r="2" spans="1:15" ht="16.5" x14ac:dyDescent="0.25">
      <c r="A2" s="188"/>
      <c r="B2" s="188"/>
      <c r="C2" s="188"/>
      <c r="D2" s="152"/>
      <c r="E2" s="152"/>
      <c r="F2" s="152"/>
      <c r="G2" s="152"/>
      <c r="H2" s="152"/>
      <c r="I2" s="152"/>
      <c r="J2" s="152"/>
      <c r="K2" s="152"/>
      <c r="L2" s="153" t="s">
        <v>103</v>
      </c>
      <c r="M2" s="153"/>
      <c r="N2" s="153"/>
      <c r="O2" s="153"/>
    </row>
    <row r="3" spans="1:15" s="40" customFormat="1" ht="16.5" x14ac:dyDescent="0.25">
      <c r="A3" s="188"/>
      <c r="B3" s="188"/>
      <c r="C3" s="188"/>
      <c r="D3" s="189" t="s">
        <v>3</v>
      </c>
      <c r="E3" s="189"/>
      <c r="F3" s="189"/>
      <c r="G3" s="189"/>
      <c r="H3" s="189"/>
      <c r="I3" s="189"/>
      <c r="J3" s="189"/>
      <c r="K3" s="189"/>
      <c r="L3" s="153" t="s">
        <v>78</v>
      </c>
      <c r="M3" s="153"/>
      <c r="N3" s="153"/>
      <c r="O3" s="153"/>
    </row>
    <row r="4" spans="1:15" ht="20.100000000000001" customHeight="1" x14ac:dyDescent="0.25">
      <c r="A4" s="188"/>
      <c r="B4" s="188"/>
      <c r="C4" s="188"/>
      <c r="D4" s="189"/>
      <c r="E4" s="189"/>
      <c r="F4" s="189"/>
      <c r="G4" s="189"/>
      <c r="H4" s="189"/>
      <c r="I4" s="189"/>
      <c r="J4" s="189"/>
      <c r="K4" s="189"/>
      <c r="L4" s="153" t="s">
        <v>104</v>
      </c>
      <c r="M4" s="153"/>
      <c r="N4" s="153"/>
      <c r="O4" s="153"/>
    </row>
    <row r="5" spans="1:15" ht="8.1" customHeight="1" x14ac:dyDescent="0.3">
      <c r="A5" s="154"/>
      <c r="B5" s="154"/>
      <c r="C5" s="154"/>
      <c r="D5" s="154"/>
      <c r="E5" s="154"/>
      <c r="F5" s="154"/>
      <c r="G5" s="154"/>
      <c r="H5" s="154"/>
      <c r="I5" s="154"/>
      <c r="J5" s="154"/>
      <c r="K5" s="154"/>
      <c r="L5" s="154"/>
      <c r="M5" s="154"/>
      <c r="N5" s="154"/>
      <c r="O5" s="154"/>
    </row>
    <row r="6" spans="1:15" ht="18" customHeight="1" x14ac:dyDescent="0.25">
      <c r="A6" s="190" t="s">
        <v>6</v>
      </c>
      <c r="B6" s="190"/>
      <c r="C6" s="190"/>
      <c r="D6" s="190"/>
      <c r="E6" s="191" t="str">
        <f>Identificación!C6</f>
        <v>Desempeño de la gestión integral de los espacios culturales para la circulación de artes escénicas.</v>
      </c>
      <c r="F6" s="191"/>
      <c r="G6" s="191"/>
      <c r="H6" s="191"/>
      <c r="I6" s="191"/>
      <c r="J6" s="191"/>
      <c r="K6" s="191"/>
      <c r="L6" s="191"/>
      <c r="M6" s="191"/>
      <c r="N6" s="191"/>
      <c r="O6" s="191"/>
    </row>
    <row r="7" spans="1:15" ht="18" customHeight="1" x14ac:dyDescent="0.25">
      <c r="A7" s="190" t="s">
        <v>80</v>
      </c>
      <c r="B7" s="190"/>
      <c r="C7" s="190"/>
      <c r="D7" s="190"/>
      <c r="E7" s="191" t="s">
        <v>81</v>
      </c>
      <c r="F7" s="191"/>
      <c r="G7" s="191"/>
      <c r="H7" s="191"/>
      <c r="I7" s="191"/>
      <c r="J7" s="191"/>
      <c r="K7" s="191"/>
      <c r="L7" s="191"/>
      <c r="M7" s="191"/>
      <c r="N7" s="191"/>
      <c r="O7" s="191"/>
    </row>
    <row r="8" spans="1:15" ht="18" customHeight="1" x14ac:dyDescent="0.25">
      <c r="A8" s="190" t="s">
        <v>82</v>
      </c>
      <c r="B8" s="190"/>
      <c r="C8" s="190"/>
      <c r="D8" s="190"/>
      <c r="E8" s="192" t="s">
        <v>297</v>
      </c>
      <c r="F8" s="192"/>
      <c r="G8" s="192"/>
      <c r="H8" s="192"/>
      <c r="I8" s="190" t="s">
        <v>83</v>
      </c>
      <c r="J8" s="190"/>
      <c r="K8" s="190"/>
      <c r="L8" s="193" t="s">
        <v>298</v>
      </c>
      <c r="M8" s="193"/>
      <c r="N8" s="193"/>
      <c r="O8" s="193"/>
    </row>
    <row r="9" spans="1:15" ht="18" customHeight="1" x14ac:dyDescent="0.25">
      <c r="A9" s="190" t="s">
        <v>84</v>
      </c>
      <c r="B9" s="190"/>
      <c r="C9" s="190"/>
      <c r="D9" s="190"/>
      <c r="E9" s="191" t="s">
        <v>85</v>
      </c>
      <c r="F9" s="191"/>
      <c r="G9" s="191"/>
      <c r="H9" s="191"/>
      <c r="I9" s="191"/>
      <c r="J9" s="191"/>
      <c r="K9" s="191"/>
      <c r="L9" s="191"/>
      <c r="M9" s="191"/>
      <c r="N9" s="191"/>
      <c r="O9" s="191"/>
    </row>
    <row r="10" spans="1:15" ht="8.1" customHeight="1" x14ac:dyDescent="0.25">
      <c r="A10" s="162"/>
      <c r="B10" s="162"/>
      <c r="C10" s="162"/>
      <c r="D10" s="162"/>
      <c r="E10" s="162"/>
      <c r="F10" s="162"/>
      <c r="G10" s="162"/>
      <c r="H10" s="162"/>
      <c r="I10" s="162"/>
      <c r="J10" s="162"/>
      <c r="K10" s="162"/>
      <c r="L10" s="162"/>
      <c r="M10" s="162"/>
      <c r="N10" s="162"/>
      <c r="O10" s="162"/>
    </row>
    <row r="11" spans="1:15" ht="15" customHeight="1" x14ac:dyDescent="0.25">
      <c r="A11" s="197" t="s">
        <v>86</v>
      </c>
      <c r="B11" s="197"/>
      <c r="C11" s="197"/>
      <c r="D11" s="197"/>
      <c r="E11" s="197"/>
      <c r="F11" s="197"/>
      <c r="G11" s="197"/>
      <c r="H11" s="197"/>
      <c r="I11" s="197"/>
      <c r="J11" s="197"/>
      <c r="K11" s="197"/>
      <c r="L11" s="197"/>
      <c r="M11" s="197"/>
      <c r="N11" s="197"/>
      <c r="O11" s="197"/>
    </row>
    <row r="12" spans="1:15" ht="16.5" customHeight="1" x14ac:dyDescent="0.25">
      <c r="A12" s="41" t="s">
        <v>20</v>
      </c>
      <c r="B12" s="198" t="s">
        <v>21</v>
      </c>
      <c r="C12" s="198"/>
      <c r="D12" s="42" t="s">
        <v>87</v>
      </c>
      <c r="E12" s="42" t="s">
        <v>88</v>
      </c>
      <c r="F12" s="42" t="s">
        <v>89</v>
      </c>
      <c r="G12" s="42" t="s">
        <v>90</v>
      </c>
      <c r="H12" s="42" t="s">
        <v>91</v>
      </c>
      <c r="I12" s="42" t="s">
        <v>92</v>
      </c>
      <c r="J12" s="42" t="s">
        <v>93</v>
      </c>
      <c r="K12" s="42" t="s">
        <v>94</v>
      </c>
      <c r="L12" s="42" t="s">
        <v>95</v>
      </c>
      <c r="M12" s="42" t="s">
        <v>96</v>
      </c>
      <c r="N12" s="42" t="s">
        <v>97</v>
      </c>
      <c r="O12" s="42" t="s">
        <v>98</v>
      </c>
    </row>
    <row r="13" spans="1:15" ht="33" x14ac:dyDescent="0.25">
      <c r="A13" s="156" t="str">
        <f>Identificación!B15</f>
        <v>1.1 Oferta en espacio público, escenarios locales y escenarios a cargo de la Subdirección de Equipamientos Culturales</v>
      </c>
      <c r="B13" s="43" t="str">
        <f>Identificación!E15</f>
        <v>Número de actividades artísticas realizadas en el mes</v>
      </c>
      <c r="C13" s="44" t="str">
        <f>Identificación!D15</f>
        <v>a</v>
      </c>
      <c r="D13" s="45">
        <v>0</v>
      </c>
      <c r="E13" s="45">
        <v>0</v>
      </c>
      <c r="F13" s="45">
        <v>23</v>
      </c>
      <c r="G13" s="45">
        <v>17</v>
      </c>
      <c r="H13" s="45">
        <v>19</v>
      </c>
      <c r="I13" s="45">
        <v>3</v>
      </c>
      <c r="J13" s="45">
        <v>0</v>
      </c>
      <c r="K13" s="45">
        <v>2</v>
      </c>
      <c r="L13" s="45">
        <v>27</v>
      </c>
      <c r="M13" s="45">
        <v>19</v>
      </c>
      <c r="N13" s="45">
        <v>22</v>
      </c>
      <c r="O13" s="45">
        <v>25</v>
      </c>
    </row>
    <row r="14" spans="1:15" ht="31.5" customHeight="1" x14ac:dyDescent="0.25">
      <c r="A14" s="156"/>
      <c r="B14" s="43" t="str">
        <f>Identificación!E16</f>
        <v>Número de asistencias a las actividades artísticas del mes</v>
      </c>
      <c r="C14" s="44" t="str">
        <f>Identificación!D16</f>
        <v>b</v>
      </c>
      <c r="D14" s="45">
        <v>0</v>
      </c>
      <c r="E14" s="45">
        <v>0</v>
      </c>
      <c r="F14" s="45">
        <v>26281</v>
      </c>
      <c r="G14" s="45">
        <v>12737</v>
      </c>
      <c r="H14" s="45">
        <v>12413</v>
      </c>
      <c r="I14" s="45">
        <v>2447</v>
      </c>
      <c r="J14" s="45">
        <v>0</v>
      </c>
      <c r="K14" s="45">
        <v>1101</v>
      </c>
      <c r="L14" s="45">
        <v>19035</v>
      </c>
      <c r="M14" s="45">
        <v>10366</v>
      </c>
      <c r="N14" s="45">
        <v>15281</v>
      </c>
      <c r="O14" s="45">
        <v>15195</v>
      </c>
    </row>
    <row r="15" spans="1:15" ht="33" x14ac:dyDescent="0.25">
      <c r="A15" s="156"/>
      <c r="B15" s="43" t="str">
        <f>Identificación!E18</f>
        <v>Aforo total autorizado para las actividades artísticas del mes</v>
      </c>
      <c r="C15" s="44" t="str">
        <f>Identificación!D18</f>
        <v>c</v>
      </c>
      <c r="D15" s="45">
        <v>0</v>
      </c>
      <c r="E15" s="45">
        <v>0</v>
      </c>
      <c r="F15" s="55">
        <v>38985</v>
      </c>
      <c r="G15" s="45">
        <v>22142</v>
      </c>
      <c r="H15" s="45">
        <v>26936</v>
      </c>
      <c r="I15" s="45">
        <v>3006</v>
      </c>
      <c r="J15" s="45">
        <v>0</v>
      </c>
      <c r="K15" s="45">
        <v>1705</v>
      </c>
      <c r="L15" s="45">
        <v>30934</v>
      </c>
      <c r="M15" s="45">
        <v>18735</v>
      </c>
      <c r="N15" s="45">
        <v>24946</v>
      </c>
      <c r="O15" s="45">
        <v>20705</v>
      </c>
    </row>
    <row r="16" spans="1:15" ht="33" x14ac:dyDescent="0.25">
      <c r="A16" s="156" t="str">
        <f>Identificación!B25</f>
        <v>3.1 Sostenibilidad Económica</v>
      </c>
      <c r="B16" s="43" t="str">
        <f>Identificación!E25</f>
        <v>Ingresos generados por programación propia del mes</v>
      </c>
      <c r="C16" s="44" t="str">
        <f>Identificación!D25</f>
        <v>a</v>
      </c>
      <c r="D16" s="56">
        <v>2871</v>
      </c>
      <c r="E16" s="46">
        <v>0</v>
      </c>
      <c r="F16" s="46">
        <v>0</v>
      </c>
      <c r="G16" s="46">
        <v>0</v>
      </c>
      <c r="H16" s="57">
        <v>120523911</v>
      </c>
      <c r="I16" s="57">
        <v>2524</v>
      </c>
      <c r="J16" s="46">
        <v>0</v>
      </c>
      <c r="K16" s="46">
        <v>0</v>
      </c>
      <c r="L16" s="46">
        <v>0</v>
      </c>
      <c r="M16" s="57">
        <v>145976268</v>
      </c>
      <c r="N16" s="57">
        <v>43457713</v>
      </c>
      <c r="O16" s="57">
        <v>196480431</v>
      </c>
    </row>
    <row r="17" spans="1:17" ht="33" x14ac:dyDescent="0.25">
      <c r="A17" s="156"/>
      <c r="B17" s="43" t="str">
        <f>Identificación!E26</f>
        <v>Ingresos generados por coproducciones del mes</v>
      </c>
      <c r="C17" s="44" t="str">
        <f>Identificación!D26</f>
        <v>b</v>
      </c>
      <c r="D17" s="56">
        <v>5219</v>
      </c>
      <c r="E17" s="46">
        <v>0</v>
      </c>
      <c r="F17" s="46">
        <v>0</v>
      </c>
      <c r="G17" s="46">
        <v>0</v>
      </c>
      <c r="H17" s="57">
        <v>393629058</v>
      </c>
      <c r="I17" s="46">
        <v>0</v>
      </c>
      <c r="J17" s="46">
        <v>0</v>
      </c>
      <c r="K17" s="46">
        <v>0</v>
      </c>
      <c r="L17" s="46">
        <v>0</v>
      </c>
      <c r="M17" s="46">
        <v>0</v>
      </c>
      <c r="N17" s="46">
        <v>0</v>
      </c>
      <c r="O17" s="57">
        <v>1899915</v>
      </c>
    </row>
    <row r="18" spans="1:17" ht="33" x14ac:dyDescent="0.25">
      <c r="A18" s="156"/>
      <c r="B18" s="43" t="str">
        <f>Identificación!E27</f>
        <v>Ingresos por otros conceptos del mes (arrendamientos, alquileres, comodatos, etc)</v>
      </c>
      <c r="C18" s="44" t="str">
        <f>Identificación!D27</f>
        <v>c</v>
      </c>
      <c r="D18" s="57">
        <v>17175126</v>
      </c>
      <c r="E18" s="57">
        <v>6258734</v>
      </c>
      <c r="F18" s="57">
        <v>63316627</v>
      </c>
      <c r="G18" s="57">
        <v>147090147</v>
      </c>
      <c r="H18" s="57">
        <v>68890865</v>
      </c>
      <c r="I18" s="57">
        <v>17689228</v>
      </c>
      <c r="J18" s="58">
        <v>8143758</v>
      </c>
      <c r="K18" s="57">
        <v>59942231</v>
      </c>
      <c r="L18" s="57">
        <v>81474523</v>
      </c>
      <c r="M18" s="57">
        <v>132747413</v>
      </c>
      <c r="N18" s="57">
        <v>23685203</v>
      </c>
      <c r="O18" s="57">
        <v>97890206</v>
      </c>
    </row>
    <row r="19" spans="1:17" ht="33" x14ac:dyDescent="0.25">
      <c r="A19" s="156"/>
      <c r="B19" s="43" t="str">
        <f>Identificación!E28</f>
        <v>Valor de aportes monetarios por alianzas, patrocinios y otros conceptos del mes</v>
      </c>
      <c r="C19" s="44" t="str">
        <f>Identificación!D28</f>
        <v>d</v>
      </c>
      <c r="D19" s="56">
        <v>6994744</v>
      </c>
      <c r="E19" s="46">
        <v>0</v>
      </c>
      <c r="F19" s="46">
        <v>0</v>
      </c>
      <c r="G19" s="46">
        <v>0</v>
      </c>
      <c r="H19" s="46">
        <v>0</v>
      </c>
      <c r="I19" s="46">
        <v>0</v>
      </c>
      <c r="J19" s="58">
        <v>468746</v>
      </c>
      <c r="K19" s="46">
        <v>0</v>
      </c>
      <c r="L19" s="46">
        <v>0</v>
      </c>
      <c r="M19" s="46">
        <v>0</v>
      </c>
      <c r="N19" s="46">
        <v>0</v>
      </c>
      <c r="O19" s="46">
        <v>0</v>
      </c>
      <c r="Q19" s="59"/>
    </row>
    <row r="20" spans="1:17" ht="49.5" x14ac:dyDescent="0.25">
      <c r="A20" s="156"/>
      <c r="B20" s="43" t="str">
        <f>Identificación!E30</f>
        <v>Valor de otros aportes (no monetarios) por alianzas, patrocinios y otros conceptos del mes</v>
      </c>
      <c r="C20" s="44" t="str">
        <f>Identificación!D30</f>
        <v>e</v>
      </c>
      <c r="D20" s="46">
        <v>0</v>
      </c>
      <c r="E20" s="46">
        <v>0</v>
      </c>
      <c r="F20" s="46">
        <v>0</v>
      </c>
      <c r="G20" s="46">
        <v>0</v>
      </c>
      <c r="H20" s="46">
        <v>0</v>
      </c>
      <c r="I20" s="46">
        <v>0</v>
      </c>
      <c r="J20" s="46">
        <v>0</v>
      </c>
      <c r="K20" s="46">
        <v>0</v>
      </c>
      <c r="L20" s="46">
        <v>0</v>
      </c>
      <c r="M20" s="46">
        <v>0</v>
      </c>
      <c r="N20" s="46">
        <v>0</v>
      </c>
      <c r="O20" s="46">
        <v>0</v>
      </c>
    </row>
    <row r="21" spans="1:17" ht="16.5" x14ac:dyDescent="0.25">
      <c r="A21" s="200"/>
      <c r="B21" s="200"/>
      <c r="C21" s="200"/>
      <c r="D21" s="200"/>
      <c r="E21" s="200"/>
      <c r="F21" s="200"/>
      <c r="G21" s="200"/>
      <c r="H21" s="200"/>
      <c r="I21" s="200"/>
      <c r="J21" s="200"/>
      <c r="K21" s="200"/>
      <c r="L21" s="200"/>
      <c r="M21" s="200"/>
      <c r="N21" s="200"/>
      <c r="O21" s="200"/>
      <c r="Q21" s="59"/>
    </row>
    <row r="22" spans="1:17" ht="16.5" customHeight="1" x14ac:dyDescent="0.25">
      <c r="A22" s="201" t="s">
        <v>105</v>
      </c>
      <c r="B22" s="201"/>
      <c r="C22" s="201"/>
      <c r="D22" s="201"/>
      <c r="E22" s="201"/>
      <c r="F22" s="201"/>
      <c r="G22" s="201"/>
      <c r="H22" s="201"/>
      <c r="I22" s="201"/>
      <c r="J22" s="201"/>
      <c r="K22" s="201"/>
      <c r="L22" s="201"/>
      <c r="M22" s="201"/>
      <c r="N22" s="201"/>
      <c r="O22" s="201"/>
      <c r="Q22" s="61"/>
    </row>
    <row r="23" spans="1:17" ht="16.5" customHeight="1" x14ac:dyDescent="0.25">
      <c r="A23" s="202" t="s">
        <v>100</v>
      </c>
      <c r="B23" s="202"/>
      <c r="C23" s="202"/>
      <c r="D23" s="63" t="s">
        <v>87</v>
      </c>
      <c r="E23" s="63" t="s">
        <v>88</v>
      </c>
      <c r="F23" s="63" t="s">
        <v>89</v>
      </c>
      <c r="G23" s="63" t="s">
        <v>90</v>
      </c>
      <c r="H23" s="63" t="s">
        <v>91</v>
      </c>
      <c r="I23" s="63" t="s">
        <v>92</v>
      </c>
      <c r="J23" s="63" t="s">
        <v>93</v>
      </c>
      <c r="K23" s="63" t="s">
        <v>94</v>
      </c>
      <c r="L23" s="63" t="s">
        <v>101</v>
      </c>
      <c r="M23" s="63" t="s">
        <v>96</v>
      </c>
      <c r="N23" s="63" t="s">
        <v>97</v>
      </c>
      <c r="O23" s="63" t="s">
        <v>98</v>
      </c>
      <c r="Q23" s="61"/>
    </row>
    <row r="24" spans="1:17" ht="16.5" x14ac:dyDescent="0.25">
      <c r="A24" s="37" t="str">
        <f>Identificación!I15</f>
        <v>Avance meta de actividades artísticas (2018)</v>
      </c>
      <c r="B24" s="64"/>
      <c r="C24" s="65">
        <v>910</v>
      </c>
      <c r="D24" s="66">
        <f>SUM($D$13:D13)/$C$24</f>
        <v>0</v>
      </c>
      <c r="E24" s="66">
        <f>SUM($D$13:E13)/$C$24</f>
        <v>0</v>
      </c>
      <c r="F24" s="66">
        <f>SUM($D$13:F13)/$C$24</f>
        <v>2.5274725274725275E-2</v>
      </c>
      <c r="G24" s="66">
        <f>SUM($D$13:G13)/$C$24</f>
        <v>4.3956043956043959E-2</v>
      </c>
      <c r="H24" s="66">
        <f>SUM($D$13:H13)/$C$24</f>
        <v>6.4835164835164841E-2</v>
      </c>
      <c r="I24" s="66">
        <f>SUM($D$13:I13)/$C$24</f>
        <v>6.8131868131868126E-2</v>
      </c>
      <c r="J24" s="66">
        <f>SUM($D$13:J13)/$C$24</f>
        <v>6.8131868131868126E-2</v>
      </c>
      <c r="K24" s="66">
        <f>SUM($D$13:K13)/$C$24</f>
        <v>7.032967032967033E-2</v>
      </c>
      <c r="L24" s="66">
        <f>SUM($D$13:L13)/$C$24</f>
        <v>0.1</v>
      </c>
      <c r="M24" s="66">
        <f>SUM($D$13:M13)/$C$24</f>
        <v>0.12087912087912088</v>
      </c>
      <c r="N24" s="66">
        <f>SUM($D$13:N13)/$C$24</f>
        <v>0.14505494505494507</v>
      </c>
      <c r="O24" s="66">
        <f>SUM($D$13:O13)/$C$24</f>
        <v>0.17252747252747253</v>
      </c>
    </row>
    <row r="25" spans="1:17" ht="16.5" x14ac:dyDescent="0.25">
      <c r="A25" s="37" t="str">
        <f>Identificación!I16</f>
        <v>Avance meta de asistencias (2018)</v>
      </c>
      <c r="B25" s="64"/>
      <c r="C25" s="65">
        <v>300000</v>
      </c>
      <c r="D25" s="66">
        <f>SUM($D$14:D14)/$C$25</f>
        <v>0</v>
      </c>
      <c r="E25" s="66">
        <f>SUM($D$14:E14)/$C$25</f>
        <v>0</v>
      </c>
      <c r="F25" s="66">
        <f>SUM($D$14:F14)/$C$25</f>
        <v>8.7603333333333339E-2</v>
      </c>
      <c r="G25" s="66">
        <f>SUM($D$14:G14)/$C$25</f>
        <v>0.13006000000000001</v>
      </c>
      <c r="H25" s="66">
        <f>SUM($D$14:H14)/$C$25</f>
        <v>0.17143666666666665</v>
      </c>
      <c r="I25" s="66">
        <f>SUM($D$14:I14)/$C$25</f>
        <v>0.17959333333333333</v>
      </c>
      <c r="J25" s="66">
        <f>SUM($D$14:J14)/$C$25</f>
        <v>0.17959333333333333</v>
      </c>
      <c r="K25" s="66">
        <f>SUM($D$14:K14)/$C$25</f>
        <v>0.18326333333333333</v>
      </c>
      <c r="L25" s="66">
        <f>SUM($D$14:L14)/$C$25</f>
        <v>0.24671333333333334</v>
      </c>
      <c r="M25" s="66">
        <f>SUM($D$14:M14)/$C$25</f>
        <v>0.28126666666666666</v>
      </c>
      <c r="N25" s="66">
        <f>SUM($D$14:N14)/$C$25</f>
        <v>0.33220333333333335</v>
      </c>
      <c r="O25" s="66">
        <f>SUM($D$14:O14)/$C$25</f>
        <v>0.38285333333333332</v>
      </c>
    </row>
    <row r="26" spans="1:17" ht="16.5" x14ac:dyDescent="0.25">
      <c r="A26" s="203" t="str">
        <f>Identificación!I17</f>
        <v>Nivel de ocupación mensual de los escenarios</v>
      </c>
      <c r="B26" s="203"/>
      <c r="C26" s="203"/>
      <c r="D26" s="66">
        <f t="shared" ref="D26:O26" si="0">IFERROR(D14/D15,0)</f>
        <v>0</v>
      </c>
      <c r="E26" s="66">
        <f t="shared" si="0"/>
        <v>0</v>
      </c>
      <c r="F26" s="66">
        <f t="shared" si="0"/>
        <v>0.67413107605489286</v>
      </c>
      <c r="G26" s="66">
        <f t="shared" si="0"/>
        <v>0.57524162225634545</v>
      </c>
      <c r="H26" s="66">
        <f t="shared" si="0"/>
        <v>0.46083308583308585</v>
      </c>
      <c r="I26" s="66">
        <f t="shared" si="0"/>
        <v>0.81403858948769126</v>
      </c>
      <c r="J26" s="66">
        <f t="shared" si="0"/>
        <v>0</v>
      </c>
      <c r="K26" s="66">
        <f t="shared" si="0"/>
        <v>0.64574780058651027</v>
      </c>
      <c r="L26" s="66">
        <f t="shared" si="0"/>
        <v>0.6153423417598759</v>
      </c>
      <c r="M26" s="66">
        <f t="shared" si="0"/>
        <v>0.55329597010942089</v>
      </c>
      <c r="N26" s="66">
        <f t="shared" si="0"/>
        <v>0.61256313637456905</v>
      </c>
      <c r="O26" s="66">
        <f t="shared" si="0"/>
        <v>0.73388070514368509</v>
      </c>
    </row>
    <row r="27" spans="1:17" ht="16.5" x14ac:dyDescent="0.25">
      <c r="A27" s="37" t="str">
        <f>Identificación!I25</f>
        <v>Avance de cumplimiento de la meta de recaudo</v>
      </c>
      <c r="B27" s="64"/>
      <c r="C27" s="67">
        <f>2485000000-30000000</f>
        <v>2455000000</v>
      </c>
      <c r="D27" s="66">
        <f>SUM($D$16:D19)/$C$27</f>
        <v>9.8484562118126267E-3</v>
      </c>
      <c r="E27" s="66">
        <f>SUM($D$16:E19)/$C$27</f>
        <v>1.2397838696537678E-2</v>
      </c>
      <c r="F27" s="66">
        <f>SUM($D$16:F19)/$C$27</f>
        <v>3.8188725458248474E-2</v>
      </c>
      <c r="G27" s="66">
        <f>SUM($D$16:G19)/$C$27</f>
        <v>9.8103245621181265E-2</v>
      </c>
      <c r="H27" s="66">
        <f>SUM($D$16:H19)/$C$27</f>
        <v>0.33559564236252548</v>
      </c>
      <c r="I27" s="66">
        <f>SUM($D$16:I19)/$C$27</f>
        <v>0.34280205865580449</v>
      </c>
      <c r="J27" s="66">
        <f>SUM($D$16:J19)/$C$27</f>
        <v>0.34631020692464359</v>
      </c>
      <c r="K27" s="66">
        <f>SUM($D$16:K19)/$C$27</f>
        <v>0.37072659429735233</v>
      </c>
      <c r="L27" s="66">
        <f>SUM($D$16:L19)/$C$27</f>
        <v>0.40391377270875761</v>
      </c>
      <c r="M27" s="66">
        <f>SUM($D$16:M19)/$C$27</f>
        <v>0.51744684032586563</v>
      </c>
      <c r="N27" s="66">
        <f>SUM($D$16:N19)/$C$27</f>
        <v>0.54479629694501019</v>
      </c>
      <c r="O27" s="66">
        <f>SUM($D$16:O19)/$C$27</f>
        <v>0.66547676619144602</v>
      </c>
    </row>
    <row r="28" spans="1:17" ht="16.5" x14ac:dyDescent="0.25">
      <c r="A28" s="153" t="str">
        <f>Identificación!I29</f>
        <v>Porcentaje de participación de otros aportes monetarios</v>
      </c>
      <c r="B28" s="153"/>
      <c r="C28" s="153"/>
      <c r="D28" s="66">
        <f t="shared" ref="D28:O28" si="1">IFERROR(D19/SUM(D16:D19),0)</f>
        <v>0.28930248871286079</v>
      </c>
      <c r="E28" s="66">
        <f t="shared" si="1"/>
        <v>0</v>
      </c>
      <c r="F28" s="66">
        <f t="shared" si="1"/>
        <v>0</v>
      </c>
      <c r="G28" s="66">
        <f t="shared" si="1"/>
        <v>0</v>
      </c>
      <c r="H28" s="66">
        <f t="shared" si="1"/>
        <v>0</v>
      </c>
      <c r="I28" s="66">
        <f t="shared" si="1"/>
        <v>0</v>
      </c>
      <c r="J28" s="66">
        <f t="shared" si="1"/>
        <v>5.442621565110449E-2</v>
      </c>
      <c r="K28" s="66">
        <f t="shared" si="1"/>
        <v>0</v>
      </c>
      <c r="L28" s="66">
        <f t="shared" si="1"/>
        <v>0</v>
      </c>
      <c r="M28" s="66">
        <f t="shared" si="1"/>
        <v>0</v>
      </c>
      <c r="N28" s="66">
        <f t="shared" si="1"/>
        <v>0</v>
      </c>
      <c r="O28" s="66">
        <f t="shared" si="1"/>
        <v>0</v>
      </c>
    </row>
  </sheetData>
  <mergeCells count="28">
    <mergeCell ref="A21:O21"/>
    <mergeCell ref="A22:O22"/>
    <mergeCell ref="A23:C23"/>
    <mergeCell ref="A26:C26"/>
    <mergeCell ref="A28:C28"/>
    <mergeCell ref="A10:O10"/>
    <mergeCell ref="A11:O11"/>
    <mergeCell ref="B12:C12"/>
    <mergeCell ref="A13:A15"/>
    <mergeCell ref="A16:A20"/>
    <mergeCell ref="A8:D8"/>
    <mergeCell ref="E8:H8"/>
    <mergeCell ref="I8:K8"/>
    <mergeCell ref="L8:O8"/>
    <mergeCell ref="A9:D9"/>
    <mergeCell ref="E9:O9"/>
    <mergeCell ref="A5:O5"/>
    <mergeCell ref="A6:D6"/>
    <mergeCell ref="E6:O6"/>
    <mergeCell ref="A7:D7"/>
    <mergeCell ref="E7:O7"/>
    <mergeCell ref="A1:C4"/>
    <mergeCell ref="D1:K2"/>
    <mergeCell ref="L1:O1"/>
    <mergeCell ref="L2:O2"/>
    <mergeCell ref="D3:K4"/>
    <mergeCell ref="L3:O3"/>
    <mergeCell ref="L4:O4"/>
  </mergeCells>
  <pageMargins left="0.7" right="0.7" top="0.75" bottom="0.75" header="0.51180555555555496" footer="0.51180555555555496"/>
  <pageSetup firstPageNumber="0"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AD1DC"/>
  </sheetPr>
  <dimension ref="A1:O26"/>
  <sheetViews>
    <sheetView showGridLines="0" zoomScaleNormal="100" workbookViewId="0">
      <selection activeCell="L17" sqref="L17"/>
    </sheetView>
  </sheetViews>
  <sheetFormatPr baseColWidth="10" defaultColWidth="9.140625" defaultRowHeight="15" x14ac:dyDescent="0.25"/>
  <cols>
    <col min="1" max="1" width="20.85546875" customWidth="1"/>
    <col min="2" max="2" width="38" customWidth="1"/>
    <col min="3" max="3" width="13.85546875" customWidth="1"/>
    <col min="4" max="15" width="11.42578125"/>
    <col min="16" max="1025" width="14.42578125" customWidth="1"/>
  </cols>
  <sheetData>
    <row r="1" spans="1:15" ht="16.5" x14ac:dyDescent="0.25">
      <c r="A1" s="188"/>
      <c r="B1" s="188"/>
      <c r="C1" s="188"/>
      <c r="D1" s="152" t="s">
        <v>0</v>
      </c>
      <c r="E1" s="152"/>
      <c r="F1" s="152"/>
      <c r="G1" s="152"/>
      <c r="H1" s="152"/>
      <c r="I1" s="152"/>
      <c r="J1" s="152"/>
      <c r="K1" s="152"/>
      <c r="L1" s="153" t="s">
        <v>102</v>
      </c>
      <c r="M1" s="153"/>
      <c r="N1" s="153"/>
      <c r="O1" s="153"/>
    </row>
    <row r="2" spans="1:15" ht="16.5" x14ac:dyDescent="0.25">
      <c r="A2" s="188"/>
      <c r="B2" s="188"/>
      <c r="C2" s="188"/>
      <c r="D2" s="152"/>
      <c r="E2" s="152"/>
      <c r="F2" s="152"/>
      <c r="G2" s="152"/>
      <c r="H2" s="152"/>
      <c r="I2" s="152"/>
      <c r="J2" s="152"/>
      <c r="K2" s="152"/>
      <c r="L2" s="153" t="s">
        <v>103</v>
      </c>
      <c r="M2" s="153"/>
      <c r="N2" s="153"/>
      <c r="O2" s="153"/>
    </row>
    <row r="3" spans="1:15" s="40" customFormat="1" ht="16.5" customHeight="1" x14ac:dyDescent="0.25">
      <c r="A3" s="188"/>
      <c r="B3" s="188"/>
      <c r="C3" s="188"/>
      <c r="D3" s="189" t="s">
        <v>3</v>
      </c>
      <c r="E3" s="189"/>
      <c r="F3" s="189"/>
      <c r="G3" s="189"/>
      <c r="H3" s="189"/>
      <c r="I3" s="189"/>
      <c r="J3" s="189"/>
      <c r="K3" s="189"/>
      <c r="L3" s="37" t="s">
        <v>78</v>
      </c>
      <c r="M3" s="38"/>
      <c r="N3" s="38"/>
      <c r="O3" s="39"/>
    </row>
    <row r="4" spans="1:15" ht="16.5" customHeight="1" x14ac:dyDescent="0.25">
      <c r="A4" s="188"/>
      <c r="B4" s="188"/>
      <c r="C4" s="188"/>
      <c r="D4" s="189"/>
      <c r="E4" s="189"/>
      <c r="F4" s="189"/>
      <c r="G4" s="189"/>
      <c r="H4" s="189"/>
      <c r="I4" s="189"/>
      <c r="J4" s="189"/>
      <c r="K4" s="189"/>
      <c r="L4" s="153" t="s">
        <v>106</v>
      </c>
      <c r="M4" s="153"/>
      <c r="N4" s="153"/>
      <c r="O4" s="153"/>
    </row>
    <row r="5" spans="1:15" ht="8.1" customHeight="1" x14ac:dyDescent="0.3">
      <c r="A5" s="154"/>
      <c r="B5" s="154"/>
      <c r="C5" s="154"/>
      <c r="D5" s="154"/>
      <c r="E5" s="154"/>
      <c r="F5" s="154"/>
      <c r="G5" s="154"/>
      <c r="H5" s="154"/>
      <c r="I5" s="154"/>
      <c r="J5" s="154"/>
      <c r="K5" s="154"/>
      <c r="L5" s="154"/>
      <c r="M5" s="154"/>
      <c r="N5" s="154"/>
      <c r="O5" s="154"/>
    </row>
    <row r="6" spans="1:15" ht="18" customHeight="1" x14ac:dyDescent="0.25">
      <c r="A6" s="190" t="s">
        <v>6</v>
      </c>
      <c r="B6" s="190"/>
      <c r="C6" s="190"/>
      <c r="D6" s="190"/>
      <c r="E6" s="191" t="str">
        <f>Identificación!C6</f>
        <v>Desempeño de la gestión integral de los espacios culturales para la circulación de artes escénicas.</v>
      </c>
      <c r="F6" s="191"/>
      <c r="G6" s="191"/>
      <c r="H6" s="191"/>
      <c r="I6" s="191"/>
      <c r="J6" s="191"/>
      <c r="K6" s="191"/>
      <c r="L6" s="191"/>
      <c r="M6" s="191"/>
      <c r="N6" s="191"/>
      <c r="O6" s="191"/>
    </row>
    <row r="7" spans="1:15" ht="18" customHeight="1" x14ac:dyDescent="0.25">
      <c r="A7" s="190" t="s">
        <v>80</v>
      </c>
      <c r="B7" s="190"/>
      <c r="C7" s="190"/>
      <c r="D7" s="190"/>
      <c r="E7" s="191" t="s">
        <v>81</v>
      </c>
      <c r="F7" s="191"/>
      <c r="G7" s="191"/>
      <c r="H7" s="191"/>
      <c r="I7" s="191"/>
      <c r="J7" s="191"/>
      <c r="K7" s="191"/>
      <c r="L7" s="191"/>
      <c r="M7" s="191"/>
      <c r="N7" s="191"/>
      <c r="O7" s="191"/>
    </row>
    <row r="8" spans="1:15" ht="18" customHeight="1" x14ac:dyDescent="0.25">
      <c r="A8" s="190" t="s">
        <v>82</v>
      </c>
      <c r="B8" s="190"/>
      <c r="C8" s="190"/>
      <c r="D8" s="190"/>
      <c r="E8" s="192" t="s">
        <v>297</v>
      </c>
      <c r="F8" s="192"/>
      <c r="G8" s="192"/>
      <c r="H8" s="192"/>
      <c r="I8" s="190" t="s">
        <v>83</v>
      </c>
      <c r="J8" s="190"/>
      <c r="K8" s="190"/>
      <c r="L8" s="193" t="s">
        <v>298</v>
      </c>
      <c r="M8" s="193"/>
      <c r="N8" s="193"/>
      <c r="O8" s="193"/>
    </row>
    <row r="9" spans="1:15" ht="18" customHeight="1" x14ac:dyDescent="0.25">
      <c r="A9" s="190" t="s">
        <v>84</v>
      </c>
      <c r="B9" s="190"/>
      <c r="C9" s="190"/>
      <c r="D9" s="190"/>
      <c r="E9" s="191" t="s">
        <v>85</v>
      </c>
      <c r="F9" s="191"/>
      <c r="G9" s="191"/>
      <c r="H9" s="191"/>
      <c r="I9" s="191"/>
      <c r="J9" s="191"/>
      <c r="K9" s="191"/>
      <c r="L9" s="191"/>
      <c r="M9" s="191"/>
      <c r="N9" s="191"/>
      <c r="O9" s="191"/>
    </row>
    <row r="10" spans="1:15" ht="8.1" customHeight="1" x14ac:dyDescent="0.25">
      <c r="A10" s="162"/>
      <c r="B10" s="162"/>
      <c r="C10" s="162"/>
      <c r="D10" s="162"/>
      <c r="E10" s="162"/>
      <c r="F10" s="162"/>
      <c r="G10" s="162"/>
      <c r="H10" s="162"/>
      <c r="I10" s="162"/>
      <c r="J10" s="162"/>
      <c r="K10" s="162"/>
      <c r="L10" s="162"/>
      <c r="M10" s="162"/>
      <c r="N10" s="162"/>
      <c r="O10" s="162"/>
    </row>
    <row r="11" spans="1:15" ht="15" customHeight="1" x14ac:dyDescent="0.25">
      <c r="A11" s="197" t="s">
        <v>86</v>
      </c>
      <c r="B11" s="197"/>
      <c r="C11" s="197"/>
      <c r="D11" s="197"/>
      <c r="E11" s="197"/>
      <c r="F11" s="197"/>
      <c r="G11" s="197"/>
      <c r="H11" s="197"/>
      <c r="I11" s="197"/>
      <c r="J11" s="197"/>
      <c r="K11" s="197"/>
      <c r="L11" s="197"/>
      <c r="M11" s="197"/>
      <c r="N11" s="197"/>
      <c r="O11" s="197"/>
    </row>
    <row r="12" spans="1:15" ht="16.5" customHeight="1" x14ac:dyDescent="0.25">
      <c r="A12" s="41" t="s">
        <v>20</v>
      </c>
      <c r="B12" s="198" t="s">
        <v>21</v>
      </c>
      <c r="C12" s="198"/>
      <c r="D12" s="42" t="s">
        <v>87</v>
      </c>
      <c r="E12" s="42" t="s">
        <v>88</v>
      </c>
      <c r="F12" s="42" t="s">
        <v>89</v>
      </c>
      <c r="G12" s="42" t="s">
        <v>90</v>
      </c>
      <c r="H12" s="42" t="s">
        <v>91</v>
      </c>
      <c r="I12" s="42" t="s">
        <v>92</v>
      </c>
      <c r="J12" s="42" t="s">
        <v>93</v>
      </c>
      <c r="K12" s="42" t="s">
        <v>94</v>
      </c>
      <c r="L12" s="42" t="s">
        <v>95</v>
      </c>
      <c r="M12" s="42" t="s">
        <v>96</v>
      </c>
      <c r="N12" s="42" t="s">
        <v>97</v>
      </c>
      <c r="O12" s="42" t="s">
        <v>98</v>
      </c>
    </row>
    <row r="13" spans="1:15" ht="33" x14ac:dyDescent="0.25">
      <c r="A13" s="156" t="str">
        <f>Identificación!B15</f>
        <v>1.1 Oferta en espacio público, escenarios locales y escenarios a cargo de la Subdirección de Equipamientos Culturales</v>
      </c>
      <c r="B13" s="43" t="str">
        <f>Identificación!E15</f>
        <v>Número de actividades artísticas realizadas en el mes</v>
      </c>
      <c r="C13" s="44" t="str">
        <f>Identificación!D15</f>
        <v>a</v>
      </c>
      <c r="D13" s="45">
        <v>0</v>
      </c>
      <c r="E13" s="45">
        <v>0</v>
      </c>
      <c r="F13" s="45">
        <v>1</v>
      </c>
      <c r="G13" s="45">
        <v>5</v>
      </c>
      <c r="H13" s="45">
        <v>6</v>
      </c>
      <c r="I13" s="45">
        <v>12</v>
      </c>
      <c r="J13" s="45">
        <v>6</v>
      </c>
      <c r="K13" s="45">
        <v>7</v>
      </c>
      <c r="L13" s="45">
        <v>8</v>
      </c>
      <c r="M13" s="45">
        <v>8</v>
      </c>
      <c r="N13" s="45">
        <v>10</v>
      </c>
      <c r="O13" s="45">
        <v>4</v>
      </c>
    </row>
    <row r="14" spans="1:15" ht="33" x14ac:dyDescent="0.25">
      <c r="A14" s="156"/>
      <c r="B14" s="43" t="str">
        <f>Identificación!E16</f>
        <v>Número de asistencias a las actividades artísticas del mes</v>
      </c>
      <c r="C14" s="44" t="str">
        <f>Identificación!D16</f>
        <v>b</v>
      </c>
      <c r="D14" s="45">
        <v>0</v>
      </c>
      <c r="E14" s="45">
        <v>0</v>
      </c>
      <c r="F14" s="45">
        <v>845</v>
      </c>
      <c r="G14" s="45">
        <v>2795</v>
      </c>
      <c r="H14" s="45">
        <v>1341</v>
      </c>
      <c r="I14" s="45">
        <v>1126</v>
      </c>
      <c r="J14" s="45">
        <v>6470</v>
      </c>
      <c r="K14" s="45">
        <v>3627</v>
      </c>
      <c r="L14" s="45">
        <v>6564</v>
      </c>
      <c r="M14" s="45">
        <v>2824</v>
      </c>
      <c r="N14" s="45">
        <v>1750</v>
      </c>
      <c r="O14" s="45">
        <v>7685</v>
      </c>
    </row>
    <row r="15" spans="1:15" ht="33" x14ac:dyDescent="0.25">
      <c r="A15" s="156"/>
      <c r="B15" s="43" t="str">
        <f>Identificación!E18</f>
        <v>Aforo total autorizado para las actividades artísticas del mes</v>
      </c>
      <c r="C15" s="44" t="str">
        <f>Identificación!D18</f>
        <v>c</v>
      </c>
      <c r="D15" s="45">
        <v>0</v>
      </c>
      <c r="E15" s="45">
        <v>0</v>
      </c>
      <c r="F15" s="45">
        <v>1000</v>
      </c>
      <c r="G15" s="45">
        <v>2795</v>
      </c>
      <c r="H15" s="45">
        <v>3350</v>
      </c>
      <c r="I15" s="45">
        <v>1126</v>
      </c>
      <c r="J15" s="45">
        <v>6470</v>
      </c>
      <c r="K15" s="45">
        <v>3627</v>
      </c>
      <c r="L15" s="45">
        <v>11185</v>
      </c>
      <c r="M15" s="45">
        <v>5456</v>
      </c>
      <c r="N15" s="45">
        <v>6964</v>
      </c>
      <c r="O15" s="45">
        <v>8700</v>
      </c>
    </row>
    <row r="16" spans="1:15" ht="33" x14ac:dyDescent="0.25">
      <c r="A16" s="156" t="str">
        <f>Identificación!B25</f>
        <v>3.1 Sostenibilidad Económica</v>
      </c>
      <c r="B16" s="43" t="str">
        <f>Identificación!E25</f>
        <v>Ingresos generados por programación propia del mes</v>
      </c>
      <c r="C16" s="44" t="str">
        <f>Identificación!D25</f>
        <v>a</v>
      </c>
      <c r="D16" s="45">
        <v>0</v>
      </c>
      <c r="E16" s="45">
        <v>0</v>
      </c>
      <c r="F16" s="45">
        <v>0</v>
      </c>
      <c r="G16" s="45">
        <v>0</v>
      </c>
      <c r="H16" s="45">
        <v>0</v>
      </c>
      <c r="I16" s="45">
        <v>0</v>
      </c>
      <c r="J16" s="45">
        <v>0</v>
      </c>
      <c r="K16" s="45">
        <v>0</v>
      </c>
      <c r="L16" s="45">
        <v>0</v>
      </c>
      <c r="M16" s="46">
        <v>0</v>
      </c>
      <c r="N16" s="46">
        <v>0</v>
      </c>
      <c r="O16" s="46">
        <v>0</v>
      </c>
    </row>
    <row r="17" spans="1:15" ht="33" x14ac:dyDescent="0.25">
      <c r="A17" s="156"/>
      <c r="B17" s="43" t="str">
        <f>Identificación!E26</f>
        <v>Ingresos generados por coproducciones del mes</v>
      </c>
      <c r="C17" s="44" t="str">
        <f>Identificación!D26</f>
        <v>b</v>
      </c>
      <c r="D17" s="45">
        <v>0</v>
      </c>
      <c r="E17" s="45">
        <v>0</v>
      </c>
      <c r="F17" s="45">
        <v>0</v>
      </c>
      <c r="G17" s="45">
        <v>0</v>
      </c>
      <c r="H17" s="45">
        <v>0</v>
      </c>
      <c r="I17" s="45">
        <v>0</v>
      </c>
      <c r="J17" s="45">
        <v>0</v>
      </c>
      <c r="K17" s="45">
        <v>0</v>
      </c>
      <c r="L17" s="45">
        <v>0</v>
      </c>
      <c r="M17" s="46">
        <v>0</v>
      </c>
      <c r="N17" s="46">
        <v>0</v>
      </c>
      <c r="O17" s="46">
        <v>0</v>
      </c>
    </row>
    <row r="18" spans="1:15" ht="33" x14ac:dyDescent="0.25">
      <c r="A18" s="156"/>
      <c r="B18" s="43" t="str">
        <f>Identificación!E27</f>
        <v>Ingresos por otros conceptos del mes (arrendamientos, alquileres, comodatos, etc)</v>
      </c>
      <c r="C18" s="44" t="str">
        <f>Identificación!D27</f>
        <v>c</v>
      </c>
      <c r="D18" s="45">
        <v>0</v>
      </c>
      <c r="E18" s="45">
        <v>0</v>
      </c>
      <c r="F18" s="45">
        <v>0</v>
      </c>
      <c r="G18" s="45">
        <v>0</v>
      </c>
      <c r="H18" s="45">
        <v>0</v>
      </c>
      <c r="I18" s="45">
        <v>0</v>
      </c>
      <c r="J18" s="45">
        <v>0</v>
      </c>
      <c r="K18" s="45">
        <v>0</v>
      </c>
      <c r="L18" s="45">
        <v>0</v>
      </c>
      <c r="M18" s="46">
        <v>0</v>
      </c>
      <c r="N18" s="46">
        <v>0</v>
      </c>
      <c r="O18" s="46">
        <v>0</v>
      </c>
    </row>
    <row r="19" spans="1:15" ht="33" x14ac:dyDescent="0.25">
      <c r="A19" s="156"/>
      <c r="B19" s="43" t="str">
        <f>Identificación!E28</f>
        <v>Valor de aportes monetarios por alianzas, patrocinios y otros conceptos del mes</v>
      </c>
      <c r="C19" s="44" t="str">
        <f>Identificación!D28</f>
        <v>d</v>
      </c>
      <c r="D19" s="45">
        <v>0</v>
      </c>
      <c r="E19" s="45">
        <v>0</v>
      </c>
      <c r="F19" s="45">
        <v>0</v>
      </c>
      <c r="G19" s="45">
        <v>0</v>
      </c>
      <c r="H19" s="45">
        <v>0</v>
      </c>
      <c r="I19" s="45">
        <v>0</v>
      </c>
      <c r="J19" s="45">
        <v>0</v>
      </c>
      <c r="K19" s="45">
        <v>0</v>
      </c>
      <c r="L19" s="45">
        <v>0</v>
      </c>
      <c r="M19" s="46">
        <v>0</v>
      </c>
      <c r="N19" s="46">
        <v>0</v>
      </c>
      <c r="O19" s="46">
        <v>0</v>
      </c>
    </row>
    <row r="20" spans="1:15" ht="49.5" x14ac:dyDescent="0.25">
      <c r="A20" s="156"/>
      <c r="B20" s="43" t="str">
        <f>Identificación!E30</f>
        <v>Valor de otros aportes (no monetarios) por alianzas, patrocinios y otros conceptos del mes</v>
      </c>
      <c r="C20" s="44" t="str">
        <f>Identificación!D30</f>
        <v>e</v>
      </c>
      <c r="D20" s="45">
        <v>0</v>
      </c>
      <c r="E20" s="45">
        <v>0</v>
      </c>
      <c r="F20" s="45">
        <v>0</v>
      </c>
      <c r="G20" s="45">
        <v>0</v>
      </c>
      <c r="H20" s="45">
        <v>0</v>
      </c>
      <c r="I20" s="45">
        <v>0</v>
      </c>
      <c r="J20" s="45">
        <v>0</v>
      </c>
      <c r="K20" s="45">
        <v>0</v>
      </c>
      <c r="L20" s="45">
        <v>0</v>
      </c>
      <c r="M20" s="46">
        <v>0</v>
      </c>
      <c r="N20" s="46">
        <v>0</v>
      </c>
      <c r="O20" s="46">
        <v>0</v>
      </c>
    </row>
    <row r="21" spans="1:15" ht="16.5" x14ac:dyDescent="0.25">
      <c r="A21" s="200"/>
      <c r="B21" s="200"/>
      <c r="C21" s="200"/>
      <c r="D21" s="200"/>
      <c r="E21" s="200"/>
      <c r="F21" s="200"/>
      <c r="G21" s="200"/>
      <c r="H21" s="200"/>
      <c r="I21" s="200"/>
      <c r="J21" s="200"/>
      <c r="K21" s="200"/>
      <c r="L21" s="200"/>
      <c r="M21" s="200"/>
      <c r="N21" s="200"/>
      <c r="O21" s="200"/>
    </row>
    <row r="22" spans="1:15" ht="16.5" customHeight="1" x14ac:dyDescent="0.25">
      <c r="A22" s="201" t="s">
        <v>107</v>
      </c>
      <c r="B22" s="201"/>
      <c r="C22" s="201"/>
      <c r="D22" s="201"/>
      <c r="E22" s="201"/>
      <c r="F22" s="201"/>
      <c r="G22" s="201"/>
      <c r="H22" s="201"/>
      <c r="I22" s="201"/>
      <c r="J22" s="201"/>
      <c r="K22" s="201"/>
      <c r="L22" s="201"/>
      <c r="M22" s="201"/>
      <c r="N22" s="201"/>
      <c r="O22" s="201"/>
    </row>
    <row r="23" spans="1:15" ht="16.5" customHeight="1" x14ac:dyDescent="0.25">
      <c r="A23" s="202" t="s">
        <v>100</v>
      </c>
      <c r="B23" s="202"/>
      <c r="C23" s="202"/>
      <c r="D23" s="63" t="s">
        <v>87</v>
      </c>
      <c r="E23" s="63" t="s">
        <v>88</v>
      </c>
      <c r="F23" s="63" t="s">
        <v>89</v>
      </c>
      <c r="G23" s="63" t="s">
        <v>90</v>
      </c>
      <c r="H23" s="63" t="s">
        <v>91</v>
      </c>
      <c r="I23" s="63" t="s">
        <v>92</v>
      </c>
      <c r="J23" s="63" t="s">
        <v>93</v>
      </c>
      <c r="K23" s="63" t="s">
        <v>94</v>
      </c>
      <c r="L23" s="63" t="s">
        <v>101</v>
      </c>
      <c r="M23" s="63" t="s">
        <v>96</v>
      </c>
      <c r="N23" s="63" t="s">
        <v>97</v>
      </c>
      <c r="O23" s="63" t="s">
        <v>98</v>
      </c>
    </row>
    <row r="24" spans="1:15" ht="16.5" x14ac:dyDescent="0.25">
      <c r="A24" s="37" t="str">
        <f>Identificación!I15</f>
        <v>Avance meta de actividades artísticas (2018)</v>
      </c>
      <c r="B24" s="64"/>
      <c r="C24" s="65">
        <v>910</v>
      </c>
      <c r="D24" s="66">
        <f>SUM($D$13:D13)/$C$24</f>
        <v>0</v>
      </c>
      <c r="E24" s="66">
        <f>SUM($D$13:E13)/$C$24</f>
        <v>0</v>
      </c>
      <c r="F24" s="66">
        <f>SUM($D$13:F13)/$C$24</f>
        <v>1.0989010989010989E-3</v>
      </c>
      <c r="G24" s="66">
        <f>SUM($D$13:G13)/$C$24</f>
        <v>6.5934065934065934E-3</v>
      </c>
      <c r="H24" s="66">
        <f>SUM($D$13:H13)/$C$24</f>
        <v>1.3186813186813187E-2</v>
      </c>
      <c r="I24" s="66">
        <f>SUM($D$13:I13)/$C$24</f>
        <v>2.6373626373626374E-2</v>
      </c>
      <c r="J24" s="66">
        <f>SUM($D$13:J13)/$C$24</f>
        <v>3.2967032967032968E-2</v>
      </c>
      <c r="K24" s="66">
        <f>SUM($D$13:K13)/$C$24</f>
        <v>4.0659340659340661E-2</v>
      </c>
      <c r="L24" s="66">
        <f>SUM($D$13:L13)/$C$24</f>
        <v>4.9450549450549448E-2</v>
      </c>
      <c r="M24" s="66">
        <f>SUM($D$13:M13)/$C$24</f>
        <v>5.8241758241758243E-2</v>
      </c>
      <c r="N24" s="66">
        <f>SUM($D$13:N13)/$C$24</f>
        <v>6.9230769230769235E-2</v>
      </c>
      <c r="O24" s="66">
        <f>SUM($D$13:O13)/$C$24</f>
        <v>7.3626373626373628E-2</v>
      </c>
    </row>
    <row r="25" spans="1:15" ht="16.5" x14ac:dyDescent="0.25">
      <c r="A25" s="37" t="str">
        <f>Identificación!I16</f>
        <v>Avance meta de asistencias (2018)</v>
      </c>
      <c r="B25" s="64"/>
      <c r="C25" s="65">
        <v>300000</v>
      </c>
      <c r="D25" s="66">
        <f>SUM($D$14:D14)/$C$25</f>
        <v>0</v>
      </c>
      <c r="E25" s="66">
        <f>SUM($D$14:E14)/$C$25</f>
        <v>0</v>
      </c>
      <c r="F25" s="66">
        <f>SUM($D$14:F14)/$C$25</f>
        <v>2.8166666666666665E-3</v>
      </c>
      <c r="G25" s="66">
        <f>SUM($D$14:G14)/$C$25</f>
        <v>1.2133333333333333E-2</v>
      </c>
      <c r="H25" s="66">
        <f>SUM($D$14:H14)/$C$25</f>
        <v>1.6603333333333335E-2</v>
      </c>
      <c r="I25" s="66">
        <f>SUM($D$14:I14)/$C$25</f>
        <v>2.0356666666666665E-2</v>
      </c>
      <c r="J25" s="66">
        <f>SUM($D$14:J14)/$C$25</f>
        <v>4.1923333333333333E-2</v>
      </c>
      <c r="K25" s="66">
        <f>SUM($D$14:K14)/$C$25</f>
        <v>5.401333333333333E-2</v>
      </c>
      <c r="L25" s="66">
        <f>SUM($D$14:L14)/$C$25</f>
        <v>7.5893333333333327E-2</v>
      </c>
      <c r="M25" s="66">
        <f>SUM($D$14:M14)/$C$25</f>
        <v>8.530666666666667E-2</v>
      </c>
      <c r="N25" s="66">
        <f>SUM($D$14:N14)/$C$25</f>
        <v>9.1139999999999999E-2</v>
      </c>
      <c r="O25" s="66">
        <f>SUM($D$14:O14)/$C$25</f>
        <v>0.11675666666666666</v>
      </c>
    </row>
    <row r="26" spans="1:15" ht="16.5" x14ac:dyDescent="0.25">
      <c r="A26" s="203" t="str">
        <f>Identificación!I17</f>
        <v>Nivel de ocupación mensual de los escenarios</v>
      </c>
      <c r="B26" s="203"/>
      <c r="C26" s="203"/>
      <c r="D26" s="66">
        <f t="shared" ref="D26:O26" si="0">IFERROR(D14/D15,0)</f>
        <v>0</v>
      </c>
      <c r="E26" s="66">
        <f t="shared" si="0"/>
        <v>0</v>
      </c>
      <c r="F26" s="66">
        <f t="shared" si="0"/>
        <v>0.84499999999999997</v>
      </c>
      <c r="G26" s="66">
        <f t="shared" si="0"/>
        <v>1</v>
      </c>
      <c r="H26" s="66">
        <f t="shared" si="0"/>
        <v>0.40029850746268658</v>
      </c>
      <c r="I26" s="66">
        <f t="shared" si="0"/>
        <v>1</v>
      </c>
      <c r="J26" s="66">
        <f t="shared" si="0"/>
        <v>1</v>
      </c>
      <c r="K26" s="66">
        <f t="shared" si="0"/>
        <v>1</v>
      </c>
      <c r="L26" s="66">
        <f t="shared" si="0"/>
        <v>0.58685739830129635</v>
      </c>
      <c r="M26" s="66">
        <f t="shared" si="0"/>
        <v>0.51759530791788855</v>
      </c>
      <c r="N26" s="66">
        <f t="shared" si="0"/>
        <v>0.25129236071223437</v>
      </c>
      <c r="O26" s="66">
        <f t="shared" si="0"/>
        <v>0.8833333333333333</v>
      </c>
    </row>
  </sheetData>
  <mergeCells count="26">
    <mergeCell ref="A21:O21"/>
    <mergeCell ref="A22:O22"/>
    <mergeCell ref="A23:C23"/>
    <mergeCell ref="A26:C26"/>
    <mergeCell ref="A10:O10"/>
    <mergeCell ref="A11:O11"/>
    <mergeCell ref="B12:C12"/>
    <mergeCell ref="A13:A15"/>
    <mergeCell ref="A16:A20"/>
    <mergeCell ref="A8:D8"/>
    <mergeCell ref="E8:H8"/>
    <mergeCell ref="I8:K8"/>
    <mergeCell ref="L8:O8"/>
    <mergeCell ref="A9:D9"/>
    <mergeCell ref="E9:O9"/>
    <mergeCell ref="A5:O5"/>
    <mergeCell ref="A6:D6"/>
    <mergeCell ref="E6:O6"/>
    <mergeCell ref="A7:D7"/>
    <mergeCell ref="E7:O7"/>
    <mergeCell ref="A1:C4"/>
    <mergeCell ref="D1:K2"/>
    <mergeCell ref="L1:O1"/>
    <mergeCell ref="L2:O2"/>
    <mergeCell ref="D3:K4"/>
    <mergeCell ref="L4:O4"/>
  </mergeCells>
  <pageMargins left="0.7" right="0.7" top="0.75" bottom="0.75" header="0.51180555555555496" footer="0.51180555555555496"/>
  <pageSetup firstPageNumber="0"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AD1DC"/>
  </sheetPr>
  <dimension ref="A1:O28"/>
  <sheetViews>
    <sheetView showGridLines="0" zoomScaleNormal="100" workbookViewId="0">
      <selection activeCell="E16" sqref="E16"/>
    </sheetView>
  </sheetViews>
  <sheetFormatPr baseColWidth="10" defaultColWidth="9.140625" defaultRowHeight="15" x14ac:dyDescent="0.25"/>
  <cols>
    <col min="1" max="1" width="20.85546875" customWidth="1"/>
    <col min="2" max="2" width="38" customWidth="1"/>
    <col min="3" max="3" width="13.85546875" customWidth="1"/>
    <col min="4" max="15" width="11.42578125"/>
    <col min="16" max="1025" width="14.42578125" customWidth="1"/>
  </cols>
  <sheetData>
    <row r="1" spans="1:15" ht="16.5" customHeight="1" x14ac:dyDescent="0.25">
      <c r="A1" s="188"/>
      <c r="B1" s="188"/>
      <c r="C1" s="188"/>
      <c r="D1" s="152" t="s">
        <v>0</v>
      </c>
      <c r="E1" s="152"/>
      <c r="F1" s="152"/>
      <c r="G1" s="152"/>
      <c r="H1" s="152"/>
      <c r="I1" s="152"/>
      <c r="J1" s="152"/>
      <c r="K1" s="152"/>
      <c r="L1" s="153" t="s">
        <v>102</v>
      </c>
      <c r="M1" s="153"/>
      <c r="N1" s="153"/>
      <c r="O1" s="153"/>
    </row>
    <row r="2" spans="1:15" ht="16.5" customHeight="1" x14ac:dyDescent="0.25">
      <c r="A2" s="188"/>
      <c r="B2" s="188"/>
      <c r="C2" s="188"/>
      <c r="D2" s="152"/>
      <c r="E2" s="152"/>
      <c r="F2" s="152"/>
      <c r="G2" s="152"/>
      <c r="H2" s="152"/>
      <c r="I2" s="152"/>
      <c r="J2" s="152"/>
      <c r="K2" s="152"/>
      <c r="L2" s="153" t="s">
        <v>103</v>
      </c>
      <c r="M2" s="153"/>
      <c r="N2" s="153"/>
      <c r="O2" s="153"/>
    </row>
    <row r="3" spans="1:15" s="40" customFormat="1" ht="16.5" customHeight="1" x14ac:dyDescent="0.25">
      <c r="A3" s="188"/>
      <c r="B3" s="188"/>
      <c r="C3" s="188"/>
      <c r="D3" s="189" t="s">
        <v>3</v>
      </c>
      <c r="E3" s="189"/>
      <c r="F3" s="189"/>
      <c r="G3" s="189"/>
      <c r="H3" s="189"/>
      <c r="I3" s="189"/>
      <c r="J3" s="189"/>
      <c r="K3" s="189"/>
      <c r="L3" s="153" t="s">
        <v>78</v>
      </c>
      <c r="M3" s="153"/>
      <c r="N3" s="153"/>
      <c r="O3" s="153"/>
    </row>
    <row r="4" spans="1:15" ht="16.5" customHeight="1" x14ac:dyDescent="0.25">
      <c r="A4" s="188"/>
      <c r="B4" s="188"/>
      <c r="C4" s="188"/>
      <c r="D4" s="189"/>
      <c r="E4" s="189"/>
      <c r="F4" s="189"/>
      <c r="G4" s="189"/>
      <c r="H4" s="189"/>
      <c r="I4" s="189"/>
      <c r="J4" s="189"/>
      <c r="K4" s="189"/>
      <c r="L4" s="153" t="s">
        <v>79</v>
      </c>
      <c r="M4" s="153"/>
      <c r="N4" s="153"/>
      <c r="O4" s="153"/>
    </row>
    <row r="5" spans="1:15" ht="8.1" customHeight="1" x14ac:dyDescent="0.3">
      <c r="A5" s="154"/>
      <c r="B5" s="154"/>
      <c r="C5" s="154"/>
      <c r="D5" s="154"/>
      <c r="E5" s="154"/>
      <c r="F5" s="154"/>
      <c r="G5" s="154"/>
      <c r="H5" s="154"/>
      <c r="I5" s="154"/>
      <c r="J5" s="154"/>
      <c r="K5" s="154"/>
      <c r="L5" s="154"/>
      <c r="M5" s="154"/>
      <c r="N5" s="154"/>
      <c r="O5" s="154"/>
    </row>
    <row r="6" spans="1:15" ht="18" customHeight="1" x14ac:dyDescent="0.25">
      <c r="A6" s="190" t="s">
        <v>6</v>
      </c>
      <c r="B6" s="190"/>
      <c r="C6" s="190"/>
      <c r="D6" s="190"/>
      <c r="E6" s="191" t="str">
        <f>Identificación!C6</f>
        <v>Desempeño de la gestión integral de los espacios culturales para la circulación de artes escénicas.</v>
      </c>
      <c r="F6" s="191"/>
      <c r="G6" s="191"/>
      <c r="H6" s="191"/>
      <c r="I6" s="191"/>
      <c r="J6" s="191"/>
      <c r="K6" s="191"/>
      <c r="L6" s="191"/>
      <c r="M6" s="191"/>
      <c r="N6" s="191"/>
      <c r="O6" s="191"/>
    </row>
    <row r="7" spans="1:15" ht="18" customHeight="1" x14ac:dyDescent="0.25">
      <c r="A7" s="190" t="s">
        <v>80</v>
      </c>
      <c r="B7" s="190"/>
      <c r="C7" s="190"/>
      <c r="D7" s="190"/>
      <c r="E7" s="191" t="s">
        <v>81</v>
      </c>
      <c r="F7" s="191"/>
      <c r="G7" s="191"/>
      <c r="H7" s="191"/>
      <c r="I7" s="191"/>
      <c r="J7" s="191"/>
      <c r="K7" s="191"/>
      <c r="L7" s="191"/>
      <c r="M7" s="191"/>
      <c r="N7" s="191"/>
      <c r="O7" s="191"/>
    </row>
    <row r="8" spans="1:15" ht="18" customHeight="1" x14ac:dyDescent="0.25">
      <c r="A8" s="190" t="s">
        <v>82</v>
      </c>
      <c r="B8" s="190"/>
      <c r="C8" s="190"/>
      <c r="D8" s="190"/>
      <c r="E8" s="192" t="s">
        <v>297</v>
      </c>
      <c r="F8" s="192"/>
      <c r="G8" s="192"/>
      <c r="H8" s="192"/>
      <c r="I8" s="190" t="s">
        <v>83</v>
      </c>
      <c r="J8" s="190"/>
      <c r="K8" s="190"/>
      <c r="L8" s="193" t="s">
        <v>298</v>
      </c>
      <c r="M8" s="193"/>
      <c r="N8" s="193"/>
      <c r="O8" s="193"/>
    </row>
    <row r="9" spans="1:15" ht="18" customHeight="1" x14ac:dyDescent="0.25">
      <c r="A9" s="190" t="s">
        <v>84</v>
      </c>
      <c r="B9" s="190"/>
      <c r="C9" s="190"/>
      <c r="D9" s="190"/>
      <c r="E9" s="191" t="s">
        <v>85</v>
      </c>
      <c r="F9" s="191"/>
      <c r="G9" s="191"/>
      <c r="H9" s="191"/>
      <c r="I9" s="191"/>
      <c r="J9" s="191"/>
      <c r="K9" s="191"/>
      <c r="L9" s="191"/>
      <c r="M9" s="191"/>
      <c r="N9" s="191"/>
      <c r="O9" s="191"/>
    </row>
    <row r="10" spans="1:15" ht="8.1" customHeight="1" x14ac:dyDescent="0.25">
      <c r="A10" s="162"/>
      <c r="B10" s="162"/>
      <c r="C10" s="162"/>
      <c r="D10" s="162"/>
      <c r="E10" s="162"/>
      <c r="F10" s="162"/>
      <c r="G10" s="162"/>
      <c r="H10" s="162"/>
      <c r="I10" s="162"/>
      <c r="J10" s="162"/>
      <c r="K10" s="162"/>
      <c r="L10" s="162"/>
      <c r="M10" s="162"/>
      <c r="N10" s="162"/>
      <c r="O10" s="162"/>
    </row>
    <row r="11" spans="1:15" ht="21" customHeight="1" x14ac:dyDescent="0.25">
      <c r="A11" s="197" t="s">
        <v>86</v>
      </c>
      <c r="B11" s="197"/>
      <c r="C11" s="197"/>
      <c r="D11" s="197"/>
      <c r="E11" s="197"/>
      <c r="F11" s="197"/>
      <c r="G11" s="197"/>
      <c r="H11" s="197"/>
      <c r="I11" s="197"/>
      <c r="J11" s="197"/>
      <c r="K11" s="197"/>
      <c r="L11" s="197"/>
      <c r="M11" s="197"/>
      <c r="N11" s="197"/>
      <c r="O11" s="197"/>
    </row>
    <row r="12" spans="1:15" ht="27" customHeight="1" x14ac:dyDescent="0.25">
      <c r="A12" s="41" t="s">
        <v>20</v>
      </c>
      <c r="B12" s="198" t="s">
        <v>21</v>
      </c>
      <c r="C12" s="198"/>
      <c r="D12" s="42" t="s">
        <v>87</v>
      </c>
      <c r="E12" s="42" t="s">
        <v>88</v>
      </c>
      <c r="F12" s="42" t="s">
        <v>89</v>
      </c>
      <c r="G12" s="42" t="s">
        <v>90</v>
      </c>
      <c r="H12" s="42" t="s">
        <v>91</v>
      </c>
      <c r="I12" s="42" t="s">
        <v>92</v>
      </c>
      <c r="J12" s="42" t="s">
        <v>93</v>
      </c>
      <c r="K12" s="42" t="s">
        <v>94</v>
      </c>
      <c r="L12" s="42" t="s">
        <v>95</v>
      </c>
      <c r="M12" s="42" t="s">
        <v>96</v>
      </c>
      <c r="N12" s="42" t="s">
        <v>97</v>
      </c>
      <c r="O12" s="42" t="s">
        <v>98</v>
      </c>
    </row>
    <row r="13" spans="1:15" ht="33" x14ac:dyDescent="0.25">
      <c r="A13" s="156" t="str">
        <f>Identificación!B15</f>
        <v>1.1 Oferta en espacio público, escenarios locales y escenarios a cargo de la Subdirección de Equipamientos Culturales</v>
      </c>
      <c r="B13" s="43" t="str">
        <f>Identificación!E15</f>
        <v>Número de actividades artísticas realizadas en el mes</v>
      </c>
      <c r="C13" s="44" t="str">
        <f>Identificación!D15</f>
        <v>a</v>
      </c>
      <c r="D13" s="45">
        <v>0</v>
      </c>
      <c r="E13" s="45">
        <v>0</v>
      </c>
      <c r="F13" s="45">
        <v>8</v>
      </c>
      <c r="G13" s="45">
        <v>21</v>
      </c>
      <c r="H13" s="45">
        <v>16</v>
      </c>
      <c r="I13" s="45">
        <v>30</v>
      </c>
      <c r="J13" s="45">
        <v>32</v>
      </c>
      <c r="K13" s="45">
        <v>29</v>
      </c>
      <c r="L13" s="45">
        <v>28</v>
      </c>
      <c r="M13" s="45">
        <v>32</v>
      </c>
      <c r="N13" s="45">
        <v>38</v>
      </c>
      <c r="O13" s="45">
        <v>45</v>
      </c>
    </row>
    <row r="14" spans="1:15" ht="33" x14ac:dyDescent="0.25">
      <c r="A14" s="156"/>
      <c r="B14" s="43" t="str">
        <f>Identificación!E16</f>
        <v>Número de asistencias a las actividades artísticas del mes</v>
      </c>
      <c r="C14" s="44" t="str">
        <f>Identificación!D16</f>
        <v>b</v>
      </c>
      <c r="D14" s="45">
        <v>0</v>
      </c>
      <c r="E14" s="45">
        <v>0</v>
      </c>
      <c r="F14" s="45">
        <v>790</v>
      </c>
      <c r="G14" s="45">
        <v>1751</v>
      </c>
      <c r="H14" s="45">
        <v>1040</v>
      </c>
      <c r="I14" s="45">
        <v>1628</v>
      </c>
      <c r="J14" s="45">
        <v>1447</v>
      </c>
      <c r="K14" s="45">
        <v>1660</v>
      </c>
      <c r="L14" s="45">
        <v>2118</v>
      </c>
      <c r="M14" s="45">
        <v>2541</v>
      </c>
      <c r="N14" s="45">
        <v>2053</v>
      </c>
      <c r="O14" s="45">
        <v>4207</v>
      </c>
    </row>
    <row r="15" spans="1:15" ht="33" x14ac:dyDescent="0.25">
      <c r="A15" s="156"/>
      <c r="B15" s="43" t="str">
        <f>Identificación!E18</f>
        <v>Aforo total autorizado para las actividades artísticas del mes</v>
      </c>
      <c r="C15" s="44" t="str">
        <f>Identificación!D18</f>
        <v>c</v>
      </c>
      <c r="D15" s="45">
        <v>0</v>
      </c>
      <c r="E15" s="45">
        <v>0</v>
      </c>
      <c r="F15" s="55">
        <v>1190</v>
      </c>
      <c r="G15" s="45">
        <v>2190</v>
      </c>
      <c r="H15" s="45">
        <v>1420</v>
      </c>
      <c r="I15" s="45">
        <v>1960</v>
      </c>
      <c r="J15" s="45">
        <v>2070</v>
      </c>
      <c r="K15" s="45">
        <v>2360</v>
      </c>
      <c r="L15" s="45">
        <v>2860</v>
      </c>
      <c r="M15" s="45">
        <v>2300</v>
      </c>
      <c r="N15" s="45">
        <v>3190</v>
      </c>
      <c r="O15" s="45">
        <v>4760</v>
      </c>
    </row>
    <row r="16" spans="1:15" ht="33" x14ac:dyDescent="0.25">
      <c r="A16" s="156" t="str">
        <f>Identificación!B25</f>
        <v>3.1 Sostenibilidad Económica</v>
      </c>
      <c r="B16" s="43" t="str">
        <f>Identificación!E25</f>
        <v>Ingresos generados por programación propia del mes</v>
      </c>
      <c r="C16" s="44" t="str">
        <f>Identificación!D25</f>
        <v>a</v>
      </c>
      <c r="D16" s="46">
        <v>0</v>
      </c>
      <c r="E16" s="46">
        <v>0</v>
      </c>
      <c r="F16" s="57">
        <v>2705286</v>
      </c>
      <c r="G16" s="57">
        <v>5363889</v>
      </c>
      <c r="H16" s="57">
        <v>4821887</v>
      </c>
      <c r="I16" s="57">
        <v>5351664</v>
      </c>
      <c r="J16" s="57">
        <v>6676768</v>
      </c>
      <c r="K16" s="57">
        <v>3723164</v>
      </c>
      <c r="L16" s="57">
        <v>3449298</v>
      </c>
      <c r="M16" s="57">
        <v>14223053</v>
      </c>
      <c r="N16" s="57">
        <v>5542450</v>
      </c>
      <c r="O16" s="57">
        <v>1120695</v>
      </c>
    </row>
    <row r="17" spans="1:15" ht="33" x14ac:dyDescent="0.25">
      <c r="A17" s="156"/>
      <c r="B17" s="43" t="str">
        <f>Identificación!E26</f>
        <v>Ingresos generados por coproducciones del mes</v>
      </c>
      <c r="C17" s="44" t="str">
        <f>Identificación!D26</f>
        <v>b</v>
      </c>
      <c r="D17" s="46">
        <v>0</v>
      </c>
      <c r="E17" s="46">
        <v>0</v>
      </c>
      <c r="F17" s="46">
        <v>0</v>
      </c>
      <c r="G17" s="46">
        <v>0</v>
      </c>
      <c r="H17" s="46">
        <v>0</v>
      </c>
      <c r="I17" s="46">
        <v>0</v>
      </c>
      <c r="J17" s="46">
        <v>0</v>
      </c>
      <c r="K17" s="46">
        <v>0</v>
      </c>
      <c r="L17" s="46">
        <v>0</v>
      </c>
      <c r="M17" s="46">
        <v>0</v>
      </c>
      <c r="N17" s="46">
        <v>0</v>
      </c>
      <c r="O17" s="46">
        <v>0</v>
      </c>
    </row>
    <row r="18" spans="1:15" ht="33" x14ac:dyDescent="0.25">
      <c r="A18" s="156"/>
      <c r="B18" s="43" t="str">
        <f>Identificación!E27</f>
        <v>Ingresos por otros conceptos del mes (arrendamientos, alquileres, comodatos, etc)</v>
      </c>
      <c r="C18" s="44" t="str">
        <f>Identificación!D27</f>
        <v>c</v>
      </c>
      <c r="D18" s="46">
        <v>0</v>
      </c>
      <c r="E18" s="46">
        <v>0</v>
      </c>
      <c r="F18" s="46">
        <v>0</v>
      </c>
      <c r="G18" s="46">
        <v>0</v>
      </c>
      <c r="H18" s="46">
        <v>0</v>
      </c>
      <c r="I18" s="46">
        <v>0</v>
      </c>
      <c r="J18" s="46">
        <v>0</v>
      </c>
      <c r="K18" s="46">
        <v>0</v>
      </c>
      <c r="L18" s="46">
        <v>0</v>
      </c>
      <c r="M18" s="57">
        <v>172540</v>
      </c>
      <c r="N18" s="46">
        <v>0</v>
      </c>
      <c r="O18" s="46">
        <v>0</v>
      </c>
    </row>
    <row r="19" spans="1:15" ht="33" x14ac:dyDescent="0.25">
      <c r="A19" s="156"/>
      <c r="B19" s="43" t="str">
        <f>Identificación!E28</f>
        <v>Valor de aportes monetarios por alianzas, patrocinios y otros conceptos del mes</v>
      </c>
      <c r="C19" s="44" t="str">
        <f>Identificación!D28</f>
        <v>d</v>
      </c>
      <c r="D19" s="46">
        <v>0</v>
      </c>
      <c r="E19" s="46">
        <v>0</v>
      </c>
      <c r="F19" s="46">
        <v>0</v>
      </c>
      <c r="G19" s="46">
        <v>0</v>
      </c>
      <c r="H19" s="46">
        <v>0</v>
      </c>
      <c r="I19" s="46">
        <v>0</v>
      </c>
      <c r="J19" s="46">
        <v>0</v>
      </c>
      <c r="K19" s="46">
        <v>0</v>
      </c>
      <c r="L19" s="46">
        <v>0</v>
      </c>
      <c r="M19" s="46">
        <v>0</v>
      </c>
      <c r="N19" s="46">
        <v>0</v>
      </c>
      <c r="O19" s="46">
        <v>0</v>
      </c>
    </row>
    <row r="20" spans="1:15" ht="49.5" x14ac:dyDescent="0.25">
      <c r="A20" s="156"/>
      <c r="B20" s="43" t="str">
        <f>Identificación!E30</f>
        <v>Valor de otros aportes (no monetarios) por alianzas, patrocinios y otros conceptos del mes</v>
      </c>
      <c r="C20" s="44" t="str">
        <f>Identificación!D30</f>
        <v>e</v>
      </c>
      <c r="D20" s="46">
        <v>0</v>
      </c>
      <c r="E20" s="46">
        <v>0</v>
      </c>
      <c r="F20" s="46">
        <v>0</v>
      </c>
      <c r="G20" s="46">
        <v>0</v>
      </c>
      <c r="H20" s="46">
        <v>0</v>
      </c>
      <c r="I20" s="46">
        <v>0</v>
      </c>
      <c r="J20" s="46">
        <v>0</v>
      </c>
      <c r="K20" s="46">
        <v>0</v>
      </c>
      <c r="L20" s="46">
        <v>0</v>
      </c>
      <c r="M20" s="46">
        <v>0</v>
      </c>
      <c r="N20" s="46">
        <v>0</v>
      </c>
      <c r="O20" s="46">
        <v>0</v>
      </c>
    </row>
    <row r="21" spans="1:15" ht="16.5" x14ac:dyDescent="0.25">
      <c r="A21" s="200"/>
      <c r="B21" s="200"/>
      <c r="C21" s="200"/>
      <c r="D21" s="200"/>
      <c r="E21" s="200"/>
      <c r="F21" s="200"/>
      <c r="G21" s="200"/>
      <c r="H21" s="200"/>
      <c r="I21" s="200"/>
      <c r="J21" s="200"/>
      <c r="K21" s="200"/>
      <c r="L21" s="200"/>
      <c r="M21" s="200"/>
      <c r="N21" s="200"/>
      <c r="O21" s="200"/>
    </row>
    <row r="22" spans="1:15" ht="16.5" customHeight="1" x14ac:dyDescent="0.25">
      <c r="A22" s="201" t="s">
        <v>108</v>
      </c>
      <c r="B22" s="201"/>
      <c r="C22" s="201"/>
      <c r="D22" s="201"/>
      <c r="E22" s="201"/>
      <c r="F22" s="201"/>
      <c r="G22" s="201"/>
      <c r="H22" s="201"/>
      <c r="I22" s="201"/>
      <c r="J22" s="201"/>
      <c r="K22" s="201"/>
      <c r="L22" s="201"/>
      <c r="M22" s="201"/>
      <c r="N22" s="201"/>
      <c r="O22" s="201"/>
    </row>
    <row r="23" spans="1:15" ht="16.5" customHeight="1" x14ac:dyDescent="0.25">
      <c r="A23" s="202" t="s">
        <v>100</v>
      </c>
      <c r="B23" s="202"/>
      <c r="C23" s="202"/>
      <c r="D23" s="63" t="s">
        <v>87</v>
      </c>
      <c r="E23" s="63" t="s">
        <v>88</v>
      </c>
      <c r="F23" s="63" t="s">
        <v>89</v>
      </c>
      <c r="G23" s="63" t="s">
        <v>90</v>
      </c>
      <c r="H23" s="63" t="s">
        <v>91</v>
      </c>
      <c r="I23" s="63" t="s">
        <v>92</v>
      </c>
      <c r="J23" s="63" t="s">
        <v>93</v>
      </c>
      <c r="K23" s="63" t="s">
        <v>94</v>
      </c>
      <c r="L23" s="63" t="s">
        <v>101</v>
      </c>
      <c r="M23" s="63" t="s">
        <v>96</v>
      </c>
      <c r="N23" s="63" t="s">
        <v>97</v>
      </c>
      <c r="O23" s="63" t="s">
        <v>98</v>
      </c>
    </row>
    <row r="24" spans="1:15" ht="16.5" x14ac:dyDescent="0.25">
      <c r="A24" s="37" t="str">
        <f>Identificación!I15</f>
        <v>Avance meta de actividades artísticas (2018)</v>
      </c>
      <c r="B24" s="64"/>
      <c r="C24" s="65">
        <v>910</v>
      </c>
      <c r="D24" s="66">
        <f>SUM($D$13:D13)/$C$24</f>
        <v>0</v>
      </c>
      <c r="E24" s="66">
        <f>SUM($D$13:E13)/$C$24</f>
        <v>0</v>
      </c>
      <c r="F24" s="66">
        <f>SUM($D$13:F13)/$C$24</f>
        <v>8.7912087912087912E-3</v>
      </c>
      <c r="G24" s="66">
        <f>SUM($D$13:G13)/$C$24</f>
        <v>3.1868131868131866E-2</v>
      </c>
      <c r="H24" s="66">
        <f>SUM($D$13:H13)/$C$24</f>
        <v>4.9450549450549448E-2</v>
      </c>
      <c r="I24" s="66">
        <f>SUM($D$13:I13)/$C$24</f>
        <v>8.2417582417582416E-2</v>
      </c>
      <c r="J24" s="66">
        <f>SUM($D$13:J13)/$C$24</f>
        <v>0.11758241758241758</v>
      </c>
      <c r="K24" s="66">
        <f>SUM($D$13:K13)/$C$24</f>
        <v>0.14945054945054945</v>
      </c>
      <c r="L24" s="66">
        <f>SUM($D$13:L13)/$C$24</f>
        <v>0.18021978021978022</v>
      </c>
      <c r="M24" s="66">
        <f>SUM($D$13:M13)/$C$24</f>
        <v>0.2153846153846154</v>
      </c>
      <c r="N24" s="66">
        <f>SUM($D$13:N13)/$C$24</f>
        <v>0.25714285714285712</v>
      </c>
      <c r="O24" s="66">
        <f>SUM($D$13:O13)/$C$24</f>
        <v>0.30659340659340661</v>
      </c>
    </row>
    <row r="25" spans="1:15" ht="16.5" x14ac:dyDescent="0.25">
      <c r="A25" s="37" t="str">
        <f>Identificación!I16</f>
        <v>Avance meta de asistencias (2018)</v>
      </c>
      <c r="B25" s="64"/>
      <c r="C25" s="65">
        <v>300000</v>
      </c>
      <c r="D25" s="66">
        <f>SUM($D$14:D14)/$C$25</f>
        <v>0</v>
      </c>
      <c r="E25" s="66">
        <f>SUM($D$14:E14)/$C$25</f>
        <v>0</v>
      </c>
      <c r="F25" s="66">
        <f>SUM($D$14:F14)/$C$25</f>
        <v>2.6333333333333334E-3</v>
      </c>
      <c r="G25" s="66">
        <f>SUM($D$14:G14)/$C$25</f>
        <v>8.4700000000000001E-3</v>
      </c>
      <c r="H25" s="66">
        <f>SUM($D$14:H14)/$C$25</f>
        <v>1.1936666666666667E-2</v>
      </c>
      <c r="I25" s="66">
        <f>SUM($D$14:I14)/$C$25</f>
        <v>1.7363333333333335E-2</v>
      </c>
      <c r="J25" s="66">
        <f>SUM($D$14:J14)/$C$25</f>
        <v>2.2186666666666667E-2</v>
      </c>
      <c r="K25" s="66">
        <f>SUM($D$14:K14)/$C$25</f>
        <v>2.7720000000000002E-2</v>
      </c>
      <c r="L25" s="66">
        <f>SUM($D$14:L14)/$C$25</f>
        <v>3.4779999999999998E-2</v>
      </c>
      <c r="M25" s="66">
        <f>SUM($D$14:M14)/$C$25</f>
        <v>4.3249999999999997E-2</v>
      </c>
      <c r="N25" s="66">
        <f>SUM($D$14:N14)/$C$25</f>
        <v>5.009333333333333E-2</v>
      </c>
      <c r="O25" s="66">
        <f>SUM($D$14:O14)/$C$25</f>
        <v>6.4116666666666669E-2</v>
      </c>
    </row>
    <row r="26" spans="1:15" ht="16.5" x14ac:dyDescent="0.25">
      <c r="A26" s="203" t="str">
        <f>Identificación!I17</f>
        <v>Nivel de ocupación mensual de los escenarios</v>
      </c>
      <c r="B26" s="203"/>
      <c r="C26" s="203"/>
      <c r="D26" s="66">
        <f t="shared" ref="D26:O26" si="0">IFERROR(D14/D15,0)</f>
        <v>0</v>
      </c>
      <c r="E26" s="66">
        <f t="shared" si="0"/>
        <v>0</v>
      </c>
      <c r="F26" s="66">
        <f t="shared" si="0"/>
        <v>0.66386554621848737</v>
      </c>
      <c r="G26" s="66">
        <f t="shared" si="0"/>
        <v>0.79954337899543382</v>
      </c>
      <c r="H26" s="66">
        <f t="shared" si="0"/>
        <v>0.73239436619718312</v>
      </c>
      <c r="I26" s="66">
        <f t="shared" si="0"/>
        <v>0.83061224489795915</v>
      </c>
      <c r="J26" s="66">
        <f t="shared" si="0"/>
        <v>0.69903381642512075</v>
      </c>
      <c r="K26" s="66">
        <f t="shared" si="0"/>
        <v>0.70338983050847459</v>
      </c>
      <c r="L26" s="66">
        <f t="shared" si="0"/>
        <v>0.74055944055944056</v>
      </c>
      <c r="M26" s="66">
        <f t="shared" si="0"/>
        <v>1.1047826086956523</v>
      </c>
      <c r="N26" s="66">
        <f t="shared" si="0"/>
        <v>0.64357366771159874</v>
      </c>
      <c r="O26" s="66">
        <f t="shared" si="0"/>
        <v>0.88382352941176467</v>
      </c>
    </row>
    <row r="27" spans="1:15" ht="16.5" x14ac:dyDescent="0.25">
      <c r="A27" s="37" t="str">
        <f>Identificación!I25</f>
        <v>Avance de cumplimiento de la meta de recaudo</v>
      </c>
      <c r="B27" s="64"/>
      <c r="C27" s="67">
        <v>30000000</v>
      </c>
      <c r="D27" s="66">
        <f>SUM($D$16:D19)/$C$27</f>
        <v>0</v>
      </c>
      <c r="E27" s="66">
        <f>SUM($D$16:E19)/$C$27</f>
        <v>0</v>
      </c>
      <c r="F27" s="66">
        <f>SUM($D$16:F19)/$C$27</f>
        <v>9.0176199999999998E-2</v>
      </c>
      <c r="G27" s="66">
        <f>SUM($D$16:G19)/$C$27</f>
        <v>0.2689725</v>
      </c>
      <c r="H27" s="66">
        <f>SUM($D$16:H19)/$C$27</f>
        <v>0.42970206666666666</v>
      </c>
      <c r="I27" s="66">
        <f>SUM($D$16:I19)/$C$27</f>
        <v>0.60809086666666667</v>
      </c>
      <c r="J27" s="66">
        <f>SUM($D$16:J19)/$C$27</f>
        <v>0.83064979999999999</v>
      </c>
      <c r="K27" s="66">
        <f>SUM($D$16:K19)/$C$27</f>
        <v>0.95475526666666666</v>
      </c>
      <c r="L27" s="66">
        <f>SUM($D$16:L19)/$C$27</f>
        <v>1.0697318666666666</v>
      </c>
      <c r="M27" s="66">
        <f>SUM($D$16:M19)/$C$27</f>
        <v>1.5495849666666666</v>
      </c>
      <c r="N27" s="66">
        <f>SUM($D$16:N19)/$C$27</f>
        <v>1.7343333000000001</v>
      </c>
      <c r="O27" s="66">
        <f>SUM($D$16:O19)/$C$27</f>
        <v>1.7716898000000001</v>
      </c>
    </row>
    <row r="28" spans="1:15" ht="16.5" x14ac:dyDescent="0.25">
      <c r="A28" s="153" t="str">
        <f>Identificación!I29</f>
        <v>Porcentaje de participación de otros aportes monetarios</v>
      </c>
      <c r="B28" s="153"/>
      <c r="C28" s="153"/>
      <c r="D28" s="66">
        <f t="shared" ref="D28:O28" si="1">IFERROR(D19/SUM(D16:D19),0)</f>
        <v>0</v>
      </c>
      <c r="E28" s="66">
        <f t="shared" si="1"/>
        <v>0</v>
      </c>
      <c r="F28" s="66">
        <f t="shared" si="1"/>
        <v>0</v>
      </c>
      <c r="G28" s="66">
        <f t="shared" si="1"/>
        <v>0</v>
      </c>
      <c r="H28" s="66">
        <f t="shared" si="1"/>
        <v>0</v>
      </c>
      <c r="I28" s="66">
        <f t="shared" si="1"/>
        <v>0</v>
      </c>
      <c r="J28" s="66">
        <f t="shared" si="1"/>
        <v>0</v>
      </c>
      <c r="K28" s="66">
        <f t="shared" si="1"/>
        <v>0</v>
      </c>
      <c r="L28" s="66">
        <f t="shared" si="1"/>
        <v>0</v>
      </c>
      <c r="M28" s="66">
        <f t="shared" si="1"/>
        <v>0</v>
      </c>
      <c r="N28" s="66">
        <f t="shared" si="1"/>
        <v>0</v>
      </c>
      <c r="O28" s="66">
        <f t="shared" si="1"/>
        <v>0</v>
      </c>
    </row>
  </sheetData>
  <mergeCells count="28">
    <mergeCell ref="A21:O21"/>
    <mergeCell ref="A22:O22"/>
    <mergeCell ref="A23:C23"/>
    <mergeCell ref="A26:C26"/>
    <mergeCell ref="A28:C28"/>
    <mergeCell ref="A10:O10"/>
    <mergeCell ref="A11:O11"/>
    <mergeCell ref="B12:C12"/>
    <mergeCell ref="A13:A15"/>
    <mergeCell ref="A16:A20"/>
    <mergeCell ref="A8:D8"/>
    <mergeCell ref="E8:H8"/>
    <mergeCell ref="I8:K8"/>
    <mergeCell ref="L8:O8"/>
    <mergeCell ref="A9:D9"/>
    <mergeCell ref="E9:O9"/>
    <mergeCell ref="A5:O5"/>
    <mergeCell ref="A6:D6"/>
    <mergeCell ref="E6:O6"/>
    <mergeCell ref="A7:D7"/>
    <mergeCell ref="E7:O7"/>
    <mergeCell ref="A1:C4"/>
    <mergeCell ref="D1:K2"/>
    <mergeCell ref="L1:O1"/>
    <mergeCell ref="L2:O2"/>
    <mergeCell ref="D3:K4"/>
    <mergeCell ref="L3:O3"/>
    <mergeCell ref="L4:O4"/>
  </mergeCells>
  <pageMargins left="0.7" right="0.7" top="0.75" bottom="0.75" header="0.51180555555555496" footer="0.51180555555555496"/>
  <pageSetup firstPageNumber="0"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AD1DC"/>
  </sheetPr>
  <dimension ref="A1:O25"/>
  <sheetViews>
    <sheetView showGridLines="0" zoomScaleNormal="100" workbookViewId="0">
      <selection activeCell="M23" sqref="M23:O23"/>
    </sheetView>
  </sheetViews>
  <sheetFormatPr baseColWidth="10" defaultColWidth="9.140625" defaultRowHeight="15" x14ac:dyDescent="0.25"/>
  <cols>
    <col min="1" max="1" width="20.85546875" customWidth="1"/>
    <col min="2" max="2" width="38" customWidth="1"/>
    <col min="3" max="3" width="13.85546875" customWidth="1"/>
    <col min="4" max="4" width="13" customWidth="1"/>
    <col min="5" max="15" width="11.42578125"/>
    <col min="16" max="1025" width="14.42578125" customWidth="1"/>
  </cols>
  <sheetData>
    <row r="1" spans="1:15" ht="16.5" customHeight="1" x14ac:dyDescent="0.25">
      <c r="A1" s="188"/>
      <c r="B1" s="188"/>
      <c r="C1" s="188"/>
      <c r="D1" s="152" t="s">
        <v>0</v>
      </c>
      <c r="E1" s="152"/>
      <c r="F1" s="152"/>
      <c r="G1" s="152"/>
      <c r="H1" s="152"/>
      <c r="I1" s="152"/>
      <c r="J1" s="152"/>
      <c r="K1" s="152"/>
      <c r="L1" s="153" t="s">
        <v>102</v>
      </c>
      <c r="M1" s="153"/>
      <c r="N1" s="153"/>
      <c r="O1" s="153"/>
    </row>
    <row r="2" spans="1:15" ht="16.5" customHeight="1" x14ac:dyDescent="0.25">
      <c r="A2" s="188"/>
      <c r="B2" s="188"/>
      <c r="C2" s="188"/>
      <c r="D2" s="152"/>
      <c r="E2" s="152"/>
      <c r="F2" s="152"/>
      <c r="G2" s="152"/>
      <c r="H2" s="152"/>
      <c r="I2" s="152"/>
      <c r="J2" s="152"/>
      <c r="K2" s="152"/>
      <c r="L2" s="153" t="s">
        <v>103</v>
      </c>
      <c r="M2" s="153"/>
      <c r="N2" s="153"/>
      <c r="O2" s="153"/>
    </row>
    <row r="3" spans="1:15" s="40" customFormat="1" ht="16.5" customHeight="1" x14ac:dyDescent="0.25">
      <c r="A3" s="188"/>
      <c r="B3" s="188"/>
      <c r="C3" s="188"/>
      <c r="D3" s="189" t="s">
        <v>3</v>
      </c>
      <c r="E3" s="189"/>
      <c r="F3" s="189"/>
      <c r="G3" s="189"/>
      <c r="H3" s="189"/>
      <c r="I3" s="189"/>
      <c r="J3" s="189"/>
      <c r="K3" s="189"/>
      <c r="L3" s="153" t="s">
        <v>78</v>
      </c>
      <c r="M3" s="153"/>
      <c r="N3" s="153"/>
      <c r="O3" s="153"/>
    </row>
    <row r="4" spans="1:15" ht="16.5" customHeight="1" x14ac:dyDescent="0.25">
      <c r="A4" s="188"/>
      <c r="B4" s="188"/>
      <c r="C4" s="188"/>
      <c r="D4" s="189"/>
      <c r="E4" s="189"/>
      <c r="F4" s="189"/>
      <c r="G4" s="189"/>
      <c r="H4" s="189"/>
      <c r="I4" s="189"/>
      <c r="J4" s="189"/>
      <c r="K4" s="189"/>
      <c r="L4" s="153" t="s">
        <v>106</v>
      </c>
      <c r="M4" s="153"/>
      <c r="N4" s="153"/>
      <c r="O4" s="153"/>
    </row>
    <row r="5" spans="1:15" ht="8.1" customHeight="1" x14ac:dyDescent="0.3">
      <c r="A5" s="154"/>
      <c r="B5" s="154"/>
      <c r="C5" s="154"/>
      <c r="D5" s="154"/>
      <c r="E5" s="154"/>
      <c r="F5" s="154"/>
      <c r="G5" s="154"/>
      <c r="H5" s="154"/>
      <c r="I5" s="154"/>
      <c r="J5" s="154"/>
      <c r="K5" s="154"/>
      <c r="L5" s="154"/>
      <c r="M5" s="154"/>
      <c r="N5" s="154"/>
      <c r="O5" s="154"/>
    </row>
    <row r="6" spans="1:15" ht="18" customHeight="1" x14ac:dyDescent="0.25">
      <c r="A6" s="190" t="s">
        <v>6</v>
      </c>
      <c r="B6" s="190"/>
      <c r="C6" s="190"/>
      <c r="D6" s="190"/>
      <c r="E6" s="191" t="str">
        <f>Identificación!C6</f>
        <v>Desempeño de la gestión integral de los espacios culturales para la circulación de artes escénicas.</v>
      </c>
      <c r="F6" s="191"/>
      <c r="G6" s="191"/>
      <c r="H6" s="191"/>
      <c r="I6" s="191"/>
      <c r="J6" s="191"/>
      <c r="K6" s="191"/>
      <c r="L6" s="191"/>
      <c r="M6" s="191"/>
      <c r="N6" s="191"/>
      <c r="O6" s="191"/>
    </row>
    <row r="7" spans="1:15" ht="18" customHeight="1" x14ac:dyDescent="0.25">
      <c r="A7" s="190" t="s">
        <v>80</v>
      </c>
      <c r="B7" s="190"/>
      <c r="C7" s="190"/>
      <c r="D7" s="190"/>
      <c r="E7" s="191" t="s">
        <v>81</v>
      </c>
      <c r="F7" s="191"/>
      <c r="G7" s="191"/>
      <c r="H7" s="191"/>
      <c r="I7" s="191"/>
      <c r="J7" s="191"/>
      <c r="K7" s="191"/>
      <c r="L7" s="191"/>
      <c r="M7" s="191"/>
      <c r="N7" s="191"/>
      <c r="O7" s="191"/>
    </row>
    <row r="8" spans="1:15" ht="18" customHeight="1" x14ac:dyDescent="0.25">
      <c r="A8" s="190" t="s">
        <v>82</v>
      </c>
      <c r="B8" s="190"/>
      <c r="C8" s="190"/>
      <c r="D8" s="190"/>
      <c r="E8" s="192" t="s">
        <v>297</v>
      </c>
      <c r="F8" s="192"/>
      <c r="G8" s="192"/>
      <c r="H8" s="192"/>
      <c r="I8" s="190" t="s">
        <v>83</v>
      </c>
      <c r="J8" s="190"/>
      <c r="K8" s="190"/>
      <c r="L8" s="193" t="s">
        <v>298</v>
      </c>
      <c r="M8" s="193"/>
      <c r="N8" s="193"/>
      <c r="O8" s="193"/>
    </row>
    <row r="9" spans="1:15" ht="18" customHeight="1" x14ac:dyDescent="0.25">
      <c r="A9" s="190" t="s">
        <v>84</v>
      </c>
      <c r="B9" s="190"/>
      <c r="C9" s="190"/>
      <c r="D9" s="190"/>
      <c r="E9" s="191" t="s">
        <v>85</v>
      </c>
      <c r="F9" s="191"/>
      <c r="G9" s="191"/>
      <c r="H9" s="191"/>
      <c r="I9" s="191"/>
      <c r="J9" s="191"/>
      <c r="K9" s="191"/>
      <c r="L9" s="191"/>
      <c r="M9" s="191"/>
      <c r="N9" s="191"/>
      <c r="O9" s="191"/>
    </row>
    <row r="10" spans="1:15" ht="8.1" customHeight="1" x14ac:dyDescent="0.25">
      <c r="A10" s="162"/>
      <c r="B10" s="162"/>
      <c r="C10" s="162"/>
      <c r="D10" s="162"/>
      <c r="E10" s="162"/>
      <c r="F10" s="162"/>
      <c r="G10" s="162"/>
      <c r="H10" s="162"/>
      <c r="I10" s="162"/>
      <c r="J10" s="162"/>
      <c r="K10" s="162"/>
      <c r="L10" s="162"/>
      <c r="M10" s="162"/>
      <c r="N10" s="162"/>
      <c r="O10" s="162"/>
    </row>
    <row r="11" spans="1:15" ht="21" customHeight="1" x14ac:dyDescent="0.25">
      <c r="A11" s="197" t="s">
        <v>86</v>
      </c>
      <c r="B11" s="197"/>
      <c r="C11" s="197"/>
      <c r="D11" s="197"/>
      <c r="E11" s="197"/>
      <c r="F11" s="197"/>
      <c r="G11" s="197"/>
      <c r="H11" s="197"/>
      <c r="I11" s="197"/>
      <c r="J11" s="197"/>
      <c r="K11" s="197"/>
      <c r="L11" s="197"/>
      <c r="M11" s="197"/>
      <c r="N11" s="197"/>
      <c r="O11" s="197"/>
    </row>
    <row r="12" spans="1:15" ht="27" customHeight="1" x14ac:dyDescent="0.25">
      <c r="A12" s="41" t="s">
        <v>20</v>
      </c>
      <c r="B12" s="198" t="s">
        <v>21</v>
      </c>
      <c r="C12" s="198"/>
      <c r="D12" s="42" t="s">
        <v>87</v>
      </c>
      <c r="E12" s="42" t="s">
        <v>88</v>
      </c>
      <c r="F12" s="42" t="s">
        <v>89</v>
      </c>
      <c r="G12" s="42" t="s">
        <v>90</v>
      </c>
      <c r="H12" s="42" t="s">
        <v>91</v>
      </c>
      <c r="I12" s="42" t="s">
        <v>92</v>
      </c>
      <c r="J12" s="42" t="s">
        <v>93</v>
      </c>
      <c r="K12" s="42" t="s">
        <v>94</v>
      </c>
      <c r="L12" s="42" t="s">
        <v>95</v>
      </c>
      <c r="M12" s="42" t="s">
        <v>96</v>
      </c>
      <c r="N12" s="42" t="s">
        <v>97</v>
      </c>
      <c r="O12" s="42" t="s">
        <v>98</v>
      </c>
    </row>
    <row r="13" spans="1:15" ht="33" x14ac:dyDescent="0.25">
      <c r="A13" s="205" t="str">
        <f>Identificación!B15</f>
        <v>1.1 Oferta en espacio público, escenarios locales y escenarios a cargo de la Subdirección de Equipamientos Culturales</v>
      </c>
      <c r="B13" s="43" t="str">
        <f>Identificación!E15</f>
        <v>Número de actividades artísticas realizadas en el mes</v>
      </c>
      <c r="C13" s="44" t="str">
        <f>Identificación!D15</f>
        <v>a</v>
      </c>
      <c r="D13" s="45">
        <v>0</v>
      </c>
      <c r="E13" s="45">
        <v>0</v>
      </c>
      <c r="F13" s="45">
        <v>5</v>
      </c>
      <c r="G13" s="45">
        <v>9</v>
      </c>
      <c r="H13" s="45">
        <v>6</v>
      </c>
      <c r="I13" s="45">
        <v>3</v>
      </c>
      <c r="J13" s="45">
        <v>1</v>
      </c>
      <c r="K13" s="45">
        <v>2</v>
      </c>
      <c r="L13" s="45">
        <v>3</v>
      </c>
      <c r="M13" s="45">
        <v>9</v>
      </c>
      <c r="N13" s="45">
        <v>10</v>
      </c>
      <c r="O13" s="45">
        <v>12</v>
      </c>
    </row>
    <row r="14" spans="1:15" ht="33" x14ac:dyDescent="0.25">
      <c r="A14" s="205"/>
      <c r="B14" s="43" t="str">
        <f>Identificación!E16</f>
        <v>Número de asistencias a las actividades artísticas del mes</v>
      </c>
      <c r="C14" s="44" t="str">
        <f>Identificación!D16</f>
        <v>b</v>
      </c>
      <c r="D14" s="45">
        <v>0</v>
      </c>
      <c r="E14" s="45">
        <v>0</v>
      </c>
      <c r="F14" s="45">
        <v>880</v>
      </c>
      <c r="G14" s="45">
        <v>2500</v>
      </c>
      <c r="H14" s="45">
        <v>2300</v>
      </c>
      <c r="I14" s="45">
        <v>1200</v>
      </c>
      <c r="J14" s="45">
        <v>800</v>
      </c>
      <c r="K14" s="45">
        <v>4000</v>
      </c>
      <c r="L14" s="45">
        <v>13700</v>
      </c>
      <c r="M14" s="45">
        <v>5283</v>
      </c>
      <c r="N14" s="45">
        <v>3790</v>
      </c>
      <c r="O14" s="45">
        <v>5450</v>
      </c>
    </row>
    <row r="15" spans="1:15" ht="33" x14ac:dyDescent="0.25">
      <c r="A15" s="156" t="str">
        <f>Identificación!B25</f>
        <v>3.1 Sostenibilidad Económica</v>
      </c>
      <c r="B15" s="43" t="str">
        <f>Identificación!E25</f>
        <v>Ingresos generados por programación propia del mes</v>
      </c>
      <c r="C15" s="44" t="str">
        <f>Identificación!D25</f>
        <v>a</v>
      </c>
      <c r="D15" s="46">
        <v>0</v>
      </c>
      <c r="E15" s="46">
        <v>0</v>
      </c>
      <c r="F15" s="46">
        <v>0</v>
      </c>
      <c r="G15" s="46">
        <v>0</v>
      </c>
      <c r="H15" s="46">
        <v>0</v>
      </c>
      <c r="I15" s="46">
        <v>0</v>
      </c>
      <c r="J15" s="46">
        <v>0</v>
      </c>
      <c r="K15" s="46">
        <v>0</v>
      </c>
      <c r="L15" s="46">
        <v>0</v>
      </c>
      <c r="M15" s="46">
        <v>0</v>
      </c>
      <c r="N15" s="46">
        <v>0</v>
      </c>
      <c r="O15" s="46">
        <v>0</v>
      </c>
    </row>
    <row r="16" spans="1:15" ht="33" x14ac:dyDescent="0.25">
      <c r="A16" s="156"/>
      <c r="B16" s="43" t="str">
        <f>Identificación!E26</f>
        <v>Ingresos generados por coproducciones del mes</v>
      </c>
      <c r="C16" s="44" t="str">
        <f>Identificación!D26</f>
        <v>b</v>
      </c>
      <c r="D16" s="46">
        <v>0</v>
      </c>
      <c r="E16" s="46">
        <v>0</v>
      </c>
      <c r="F16" s="46">
        <v>0</v>
      </c>
      <c r="G16" s="46">
        <v>0</v>
      </c>
      <c r="H16" s="46">
        <v>0</v>
      </c>
      <c r="I16" s="46">
        <v>0</v>
      </c>
      <c r="J16" s="46">
        <v>0</v>
      </c>
      <c r="K16" s="46">
        <v>0</v>
      </c>
      <c r="L16" s="46">
        <v>0</v>
      </c>
      <c r="M16" s="46">
        <v>0</v>
      </c>
      <c r="N16" s="46">
        <v>0</v>
      </c>
      <c r="O16" s="46">
        <v>0</v>
      </c>
    </row>
    <row r="17" spans="1:15" ht="33" x14ac:dyDescent="0.25">
      <c r="A17" s="156"/>
      <c r="B17" s="43" t="str">
        <f>Identificación!E27</f>
        <v>Ingresos por otros conceptos del mes (arrendamientos, alquileres, comodatos, etc)</v>
      </c>
      <c r="C17" s="44" t="str">
        <f>Identificación!D27</f>
        <v>c</v>
      </c>
      <c r="D17" s="46">
        <v>0</v>
      </c>
      <c r="E17" s="46">
        <v>0</v>
      </c>
      <c r="F17" s="46">
        <v>0</v>
      </c>
      <c r="G17" s="46">
        <v>0</v>
      </c>
      <c r="H17" s="46">
        <v>0</v>
      </c>
      <c r="I17" s="46">
        <v>0</v>
      </c>
      <c r="J17" s="46">
        <v>0</v>
      </c>
      <c r="K17" s="46">
        <v>0</v>
      </c>
      <c r="L17" s="46">
        <v>0</v>
      </c>
      <c r="M17" s="46">
        <v>0</v>
      </c>
      <c r="N17" s="46">
        <v>0</v>
      </c>
      <c r="O17" s="46">
        <v>0</v>
      </c>
    </row>
    <row r="18" spans="1:15" ht="33" x14ac:dyDescent="0.25">
      <c r="A18" s="156"/>
      <c r="B18" s="43" t="str">
        <f>Identificación!E28</f>
        <v>Valor de aportes monetarios por alianzas, patrocinios y otros conceptos del mes</v>
      </c>
      <c r="C18" s="44" t="str">
        <f>Identificación!D28</f>
        <v>d</v>
      </c>
      <c r="D18" s="46">
        <v>0</v>
      </c>
      <c r="E18" s="46">
        <v>0</v>
      </c>
      <c r="F18" s="46">
        <v>0</v>
      </c>
      <c r="G18" s="46">
        <v>0</v>
      </c>
      <c r="H18" s="46">
        <v>0</v>
      </c>
      <c r="I18" s="46">
        <v>0</v>
      </c>
      <c r="J18" s="46">
        <v>0</v>
      </c>
      <c r="K18" s="46">
        <v>0</v>
      </c>
      <c r="L18" s="46">
        <v>0</v>
      </c>
      <c r="M18" s="46">
        <v>0</v>
      </c>
      <c r="N18" s="46">
        <v>0</v>
      </c>
      <c r="O18" s="46">
        <v>0</v>
      </c>
    </row>
    <row r="19" spans="1:15" ht="49.5" x14ac:dyDescent="0.25">
      <c r="A19" s="156"/>
      <c r="B19" s="43" t="str">
        <f>Identificación!E30</f>
        <v>Valor de otros aportes (no monetarios) por alianzas, patrocinios y otros conceptos del mes</v>
      </c>
      <c r="C19" s="44" t="str">
        <f>Identificación!D30</f>
        <v>e</v>
      </c>
      <c r="D19" s="46">
        <v>0</v>
      </c>
      <c r="E19" s="46">
        <v>0</v>
      </c>
      <c r="F19" s="46">
        <v>0</v>
      </c>
      <c r="G19" s="46">
        <v>0</v>
      </c>
      <c r="H19" s="46">
        <v>0</v>
      </c>
      <c r="I19" s="46">
        <v>0</v>
      </c>
      <c r="J19" s="46">
        <v>0</v>
      </c>
      <c r="K19" s="46">
        <v>0</v>
      </c>
      <c r="L19" s="46">
        <v>0</v>
      </c>
      <c r="M19" s="46">
        <v>0</v>
      </c>
      <c r="N19" s="46">
        <v>0</v>
      </c>
      <c r="O19" s="46">
        <v>0</v>
      </c>
    </row>
    <row r="20" spans="1:15" ht="16.5" x14ac:dyDescent="0.25">
      <c r="A20" s="200"/>
      <c r="B20" s="200"/>
      <c r="C20" s="200"/>
      <c r="D20" s="200"/>
      <c r="E20" s="200"/>
      <c r="F20" s="200"/>
      <c r="G20" s="200"/>
      <c r="H20" s="200"/>
      <c r="I20" s="200"/>
      <c r="J20" s="200"/>
      <c r="K20" s="200"/>
      <c r="L20" s="200"/>
      <c r="M20" s="200"/>
      <c r="N20" s="200"/>
      <c r="O20" s="200"/>
    </row>
    <row r="21" spans="1:15" ht="28.5" customHeight="1" x14ac:dyDescent="0.25">
      <c r="A21" s="201" t="s">
        <v>109</v>
      </c>
      <c r="B21" s="201"/>
      <c r="C21" s="201"/>
      <c r="D21" s="201"/>
      <c r="E21" s="201"/>
      <c r="F21" s="201"/>
      <c r="G21" s="201"/>
      <c r="H21" s="201"/>
      <c r="I21" s="201"/>
      <c r="J21" s="201"/>
      <c r="K21" s="201"/>
      <c r="L21" s="201"/>
      <c r="M21" s="201"/>
      <c r="N21" s="201"/>
      <c r="O21" s="201"/>
    </row>
    <row r="22" spans="1:15" ht="16.5" customHeight="1" x14ac:dyDescent="0.25">
      <c r="A22" s="202" t="s">
        <v>100</v>
      </c>
      <c r="B22" s="202"/>
      <c r="C22" s="202"/>
      <c r="D22" s="68" t="s">
        <v>87</v>
      </c>
      <c r="E22" s="63" t="s">
        <v>88</v>
      </c>
      <c r="F22" s="63" t="s">
        <v>89</v>
      </c>
      <c r="G22" s="63" t="s">
        <v>90</v>
      </c>
      <c r="H22" s="63" t="s">
        <v>91</v>
      </c>
      <c r="I22" s="63" t="s">
        <v>92</v>
      </c>
      <c r="J22" s="63" t="s">
        <v>93</v>
      </c>
      <c r="K22" s="63" t="s">
        <v>94</v>
      </c>
      <c r="L22" s="63" t="s">
        <v>101</v>
      </c>
      <c r="M22" s="63" t="s">
        <v>96</v>
      </c>
      <c r="N22" s="63" t="s">
        <v>97</v>
      </c>
      <c r="O22" s="63" t="s">
        <v>98</v>
      </c>
    </row>
    <row r="23" spans="1:15" ht="16.5" x14ac:dyDescent="0.25">
      <c r="A23" s="37" t="str">
        <f>Identificación!I15</f>
        <v>Avance meta de actividades artísticas (2018)</v>
      </c>
      <c r="B23" s="64"/>
      <c r="C23" s="65">
        <v>910</v>
      </c>
      <c r="D23" s="66">
        <f>SUM($D$13:D13)/$C$23</f>
        <v>0</v>
      </c>
      <c r="E23" s="66">
        <f>SUM($D$13:E13)/$C$23</f>
        <v>0</v>
      </c>
      <c r="F23" s="66">
        <f>SUM($D$13:F13)/$C$23</f>
        <v>5.4945054945054949E-3</v>
      </c>
      <c r="G23" s="66">
        <f>SUM($D$13:G13)/$C$23</f>
        <v>1.5384615384615385E-2</v>
      </c>
      <c r="H23" s="66">
        <f>SUM($D$13:H13)/$C$23</f>
        <v>2.197802197802198E-2</v>
      </c>
      <c r="I23" s="66">
        <f>SUM($D$13:I13)/$C$23</f>
        <v>2.5274725274725275E-2</v>
      </c>
      <c r="J23" s="66">
        <f>SUM($D$13:J13)/$C$23</f>
        <v>2.6373626373626374E-2</v>
      </c>
      <c r="K23" s="66">
        <f>SUM($D$13:K13)/$C$23</f>
        <v>2.8571428571428571E-2</v>
      </c>
      <c r="L23" s="66">
        <f>SUM($D$13:L13)/$C$23</f>
        <v>3.1868131868131866E-2</v>
      </c>
      <c r="M23" s="66">
        <f>SUM($D$13:M13)/$C$23</f>
        <v>4.1758241758241756E-2</v>
      </c>
      <c r="N23" s="66">
        <f>SUM($D$13:N13)/$C$23</f>
        <v>5.2747252747252747E-2</v>
      </c>
      <c r="O23" s="66">
        <f>SUM($D$13:O13)/$C$23</f>
        <v>6.5934065934065936E-2</v>
      </c>
    </row>
    <row r="24" spans="1:15" ht="16.5" x14ac:dyDescent="0.25">
      <c r="A24" s="37" t="str">
        <f>Identificación!I16</f>
        <v>Avance meta de asistencias (2018)</v>
      </c>
      <c r="B24" s="64"/>
      <c r="C24" s="65">
        <v>300000</v>
      </c>
      <c r="D24" s="66">
        <f>SUM($D$14:D14)/$C$24</f>
        <v>0</v>
      </c>
      <c r="E24" s="66">
        <f>SUM($D$14:E14)/$C$24</f>
        <v>0</v>
      </c>
      <c r="F24" s="66">
        <f>SUM($D$14:F14)/$C$24</f>
        <v>2.9333333333333334E-3</v>
      </c>
      <c r="G24" s="66">
        <f>SUM($D$14:G14)/$C$24</f>
        <v>1.1266666666666666E-2</v>
      </c>
      <c r="H24" s="66">
        <f>SUM($D$14:H14)/$C$24</f>
        <v>1.8933333333333333E-2</v>
      </c>
      <c r="I24" s="66">
        <f>SUM($D$14:I14)/$C$24</f>
        <v>2.2933333333333333E-2</v>
      </c>
      <c r="J24" s="66">
        <f>SUM($D$14:J14)/$C$24</f>
        <v>2.5600000000000001E-2</v>
      </c>
      <c r="K24" s="66">
        <f>SUM($D$14:K14)/$C$24</f>
        <v>3.8933333333333334E-2</v>
      </c>
      <c r="L24" s="66">
        <f>SUM($D$14:L14)/$C$24</f>
        <v>8.4599999999999995E-2</v>
      </c>
      <c r="M24" s="66">
        <f>SUM($D$14:M14)/$C$24</f>
        <v>0.10221</v>
      </c>
      <c r="N24" s="66">
        <f>SUM($D$14:N14)/$C$24</f>
        <v>0.11484333333333334</v>
      </c>
      <c r="O24" s="66">
        <f>SUM($D$14:O14)/$C$24</f>
        <v>0.13300999999999999</v>
      </c>
    </row>
    <row r="25" spans="1:15" s="40" customFormat="1" ht="16.5" x14ac:dyDescent="0.25">
      <c r="A25" s="204" t="s">
        <v>39</v>
      </c>
      <c r="B25" s="204"/>
      <c r="C25" s="204"/>
      <c r="D25" s="66">
        <f>IFERROR(D14/#REF!,0)</f>
        <v>0</v>
      </c>
      <c r="E25" s="66">
        <f>IFERROR(E14/#REF!,0)</f>
        <v>0</v>
      </c>
      <c r="F25" s="66">
        <f>IFERROR(F14/#REF!,0)</f>
        <v>0</v>
      </c>
      <c r="G25" s="66">
        <f>IFERROR(G14/#REF!,0)</f>
        <v>0</v>
      </c>
      <c r="H25" s="66">
        <f>IFERROR(H14/#REF!,0)</f>
        <v>0</v>
      </c>
      <c r="I25" s="66">
        <f>IFERROR(I14/#REF!,0)</f>
        <v>0</v>
      </c>
      <c r="J25" s="66">
        <f>IFERROR(J14/#REF!,0)</f>
        <v>0</v>
      </c>
      <c r="K25" s="66">
        <f>IFERROR(K14/#REF!,0)</f>
        <v>0</v>
      </c>
      <c r="L25" s="66">
        <f>IFERROR(L14/#REF!,0)</f>
        <v>0</v>
      </c>
      <c r="M25" s="66">
        <f>IFERROR(M14/#REF!,0)</f>
        <v>0</v>
      </c>
      <c r="N25" s="66">
        <f>IFERROR(N14/#REF!,0)</f>
        <v>0</v>
      </c>
      <c r="O25" s="66">
        <f>IFERROR(O14/#REF!,0)</f>
        <v>0</v>
      </c>
    </row>
  </sheetData>
  <mergeCells count="27">
    <mergeCell ref="A20:O20"/>
    <mergeCell ref="A21:O21"/>
    <mergeCell ref="A22:C22"/>
    <mergeCell ref="A25:C25"/>
    <mergeCell ref="A10:O10"/>
    <mergeCell ref="A11:O11"/>
    <mergeCell ref="B12:C12"/>
    <mergeCell ref="A13:A14"/>
    <mergeCell ref="A15:A19"/>
    <mergeCell ref="A8:D8"/>
    <mergeCell ref="E8:H8"/>
    <mergeCell ref="I8:K8"/>
    <mergeCell ref="L8:O8"/>
    <mergeCell ref="A9:D9"/>
    <mergeCell ref="E9:O9"/>
    <mergeCell ref="A5:O5"/>
    <mergeCell ref="A6:D6"/>
    <mergeCell ref="E6:O6"/>
    <mergeCell ref="A7:D7"/>
    <mergeCell ref="E7:O7"/>
    <mergeCell ref="A1:C4"/>
    <mergeCell ref="D1:K2"/>
    <mergeCell ref="L1:O1"/>
    <mergeCell ref="L2:O2"/>
    <mergeCell ref="D3:K4"/>
    <mergeCell ref="L3:O3"/>
    <mergeCell ref="L4:O4"/>
  </mergeCells>
  <pageMargins left="0.7" right="0.7" top="0.75" bottom="0.75" header="0.51180555555555496" footer="0.51180555555555496"/>
  <pageSetup firstPageNumber="0"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AD1DC"/>
  </sheetPr>
  <dimension ref="A1:O21"/>
  <sheetViews>
    <sheetView showGridLines="0" topLeftCell="B1" zoomScaleNormal="100" workbookViewId="0">
      <selection activeCell="G15" sqref="G15"/>
    </sheetView>
  </sheetViews>
  <sheetFormatPr baseColWidth="10" defaultColWidth="9.140625" defaultRowHeight="15" x14ac:dyDescent="0.25"/>
  <cols>
    <col min="1" max="1" width="20.85546875" customWidth="1"/>
    <col min="2" max="2" width="38" customWidth="1"/>
    <col min="3" max="3" width="13.85546875" customWidth="1"/>
    <col min="4" max="15" width="11.42578125"/>
    <col min="16" max="1025" width="14.42578125" customWidth="1"/>
  </cols>
  <sheetData>
    <row r="1" spans="1:15" ht="16.5" customHeight="1" x14ac:dyDescent="0.25">
      <c r="A1" s="188"/>
      <c r="B1" s="188"/>
      <c r="C1" s="188"/>
      <c r="D1" s="152" t="s">
        <v>0</v>
      </c>
      <c r="E1" s="152"/>
      <c r="F1" s="152"/>
      <c r="G1" s="152"/>
      <c r="H1" s="152"/>
      <c r="I1" s="152"/>
      <c r="J1" s="152"/>
      <c r="K1" s="152"/>
      <c r="L1" s="153" t="s">
        <v>102</v>
      </c>
      <c r="M1" s="153"/>
      <c r="N1" s="153"/>
      <c r="O1" s="153"/>
    </row>
    <row r="2" spans="1:15" ht="16.5" customHeight="1" x14ac:dyDescent="0.25">
      <c r="A2" s="188"/>
      <c r="B2" s="188"/>
      <c r="C2" s="188"/>
      <c r="D2" s="152"/>
      <c r="E2" s="152"/>
      <c r="F2" s="152"/>
      <c r="G2" s="152"/>
      <c r="H2" s="152"/>
      <c r="I2" s="152"/>
      <c r="J2" s="152"/>
      <c r="K2" s="152"/>
      <c r="L2" s="153" t="s">
        <v>103</v>
      </c>
      <c r="M2" s="153"/>
      <c r="N2" s="153"/>
      <c r="O2" s="153"/>
    </row>
    <row r="3" spans="1:15" s="40" customFormat="1" ht="16.5" customHeight="1" x14ac:dyDescent="0.25">
      <c r="A3" s="188"/>
      <c r="B3" s="188"/>
      <c r="C3" s="188"/>
      <c r="D3" s="189" t="s">
        <v>3</v>
      </c>
      <c r="E3" s="189"/>
      <c r="F3" s="189"/>
      <c r="G3" s="189"/>
      <c r="H3" s="189"/>
      <c r="I3" s="189"/>
      <c r="J3" s="189"/>
      <c r="K3" s="189"/>
      <c r="L3" s="153" t="s">
        <v>78</v>
      </c>
      <c r="M3" s="153"/>
      <c r="N3" s="153"/>
      <c r="O3" s="153"/>
    </row>
    <row r="4" spans="1:15" ht="16.5" customHeight="1" x14ac:dyDescent="0.25">
      <c r="A4" s="188"/>
      <c r="B4" s="188"/>
      <c r="C4" s="188"/>
      <c r="D4" s="189"/>
      <c r="E4" s="189"/>
      <c r="F4" s="189"/>
      <c r="G4" s="189"/>
      <c r="H4" s="189"/>
      <c r="I4" s="189"/>
      <c r="J4" s="189"/>
      <c r="K4" s="189"/>
      <c r="L4" s="153" t="s">
        <v>106</v>
      </c>
      <c r="M4" s="153"/>
      <c r="N4" s="153"/>
      <c r="O4" s="153"/>
    </row>
    <row r="5" spans="1:15" ht="8.1" customHeight="1" x14ac:dyDescent="0.3">
      <c r="A5" s="154"/>
      <c r="B5" s="154"/>
      <c r="C5" s="154"/>
      <c r="D5" s="154"/>
      <c r="E5" s="154"/>
      <c r="F5" s="154"/>
      <c r="G5" s="154"/>
      <c r="H5" s="154"/>
      <c r="I5" s="154"/>
      <c r="J5" s="154"/>
      <c r="K5" s="154"/>
      <c r="L5" s="154"/>
      <c r="M5" s="154"/>
      <c r="N5" s="154"/>
      <c r="O5" s="154"/>
    </row>
    <row r="6" spans="1:15" ht="18" customHeight="1" x14ac:dyDescent="0.25">
      <c r="A6" s="190" t="s">
        <v>6</v>
      </c>
      <c r="B6" s="190"/>
      <c r="C6" s="190"/>
      <c r="D6" s="190"/>
      <c r="E6" s="191" t="str">
        <f>Identificación!C6</f>
        <v>Desempeño de la gestión integral de los espacios culturales para la circulación de artes escénicas.</v>
      </c>
      <c r="F6" s="191"/>
      <c r="G6" s="191"/>
      <c r="H6" s="191"/>
      <c r="I6" s="191"/>
      <c r="J6" s="191"/>
      <c r="K6" s="191"/>
      <c r="L6" s="191"/>
      <c r="M6" s="191"/>
      <c r="N6" s="191"/>
      <c r="O6" s="191"/>
    </row>
    <row r="7" spans="1:15" ht="18" customHeight="1" x14ac:dyDescent="0.25">
      <c r="A7" s="190" t="s">
        <v>80</v>
      </c>
      <c r="B7" s="190"/>
      <c r="C7" s="190"/>
      <c r="D7" s="190"/>
      <c r="E7" s="191" t="s">
        <v>81</v>
      </c>
      <c r="F7" s="191"/>
      <c r="G7" s="191"/>
      <c r="H7" s="191"/>
      <c r="I7" s="191"/>
      <c r="J7" s="191"/>
      <c r="K7" s="191"/>
      <c r="L7" s="191"/>
      <c r="M7" s="191"/>
      <c r="N7" s="191"/>
      <c r="O7" s="191"/>
    </row>
    <row r="8" spans="1:15" ht="18" customHeight="1" x14ac:dyDescent="0.25">
      <c r="A8" s="190" t="s">
        <v>82</v>
      </c>
      <c r="B8" s="190"/>
      <c r="C8" s="190"/>
      <c r="D8" s="190"/>
      <c r="E8" s="192" t="s">
        <v>297</v>
      </c>
      <c r="F8" s="192"/>
      <c r="G8" s="192"/>
      <c r="H8" s="192"/>
      <c r="I8" s="190" t="s">
        <v>83</v>
      </c>
      <c r="J8" s="190"/>
      <c r="K8" s="190"/>
      <c r="L8" s="193" t="s">
        <v>298</v>
      </c>
      <c r="M8" s="193"/>
      <c r="N8" s="193"/>
      <c r="O8" s="193"/>
    </row>
    <row r="9" spans="1:15" ht="18" customHeight="1" x14ac:dyDescent="0.25">
      <c r="A9" s="190" t="s">
        <v>84</v>
      </c>
      <c r="B9" s="190"/>
      <c r="C9" s="190"/>
      <c r="D9" s="190"/>
      <c r="E9" s="191" t="s">
        <v>85</v>
      </c>
      <c r="F9" s="191"/>
      <c r="G9" s="191"/>
      <c r="H9" s="191"/>
      <c r="I9" s="191"/>
      <c r="J9" s="191"/>
      <c r="K9" s="191"/>
      <c r="L9" s="191"/>
      <c r="M9" s="191"/>
      <c r="N9" s="191"/>
      <c r="O9" s="191"/>
    </row>
    <row r="10" spans="1:15" ht="8.1" customHeight="1" x14ac:dyDescent="0.25">
      <c r="A10" s="162"/>
      <c r="B10" s="162"/>
      <c r="C10" s="162"/>
      <c r="D10" s="162"/>
      <c r="E10" s="162"/>
      <c r="F10" s="162"/>
      <c r="G10" s="162"/>
      <c r="H10" s="162"/>
      <c r="I10" s="162"/>
      <c r="J10" s="162"/>
      <c r="K10" s="162"/>
      <c r="L10" s="162"/>
      <c r="M10" s="162"/>
      <c r="N10" s="162"/>
      <c r="O10" s="162"/>
    </row>
    <row r="11" spans="1:15" ht="21" customHeight="1" x14ac:dyDescent="0.25">
      <c r="A11" s="197" t="s">
        <v>86</v>
      </c>
      <c r="B11" s="197"/>
      <c r="C11" s="197"/>
      <c r="D11" s="197"/>
      <c r="E11" s="197"/>
      <c r="F11" s="197"/>
      <c r="G11" s="197"/>
      <c r="H11" s="197"/>
      <c r="I11" s="197"/>
      <c r="J11" s="197"/>
      <c r="K11" s="197"/>
      <c r="L11" s="197"/>
      <c r="M11" s="197"/>
      <c r="N11" s="197"/>
      <c r="O11" s="197"/>
    </row>
    <row r="12" spans="1:15" ht="27" customHeight="1" x14ac:dyDescent="0.25">
      <c r="A12" s="41" t="s">
        <v>20</v>
      </c>
      <c r="B12" s="198" t="s">
        <v>21</v>
      </c>
      <c r="C12" s="198"/>
      <c r="D12" s="42" t="s">
        <v>87</v>
      </c>
      <c r="E12" s="42" t="s">
        <v>88</v>
      </c>
      <c r="F12" s="42" t="s">
        <v>89</v>
      </c>
      <c r="G12" s="42" t="s">
        <v>90</v>
      </c>
      <c r="H12" s="42" t="s">
        <v>91</v>
      </c>
      <c r="I12" s="42" t="s">
        <v>92</v>
      </c>
      <c r="J12" s="42" t="s">
        <v>93</v>
      </c>
      <c r="K12" s="42" t="s">
        <v>94</v>
      </c>
      <c r="L12" s="42" t="s">
        <v>95</v>
      </c>
      <c r="M12" s="42" t="s">
        <v>96</v>
      </c>
      <c r="N12" s="42" t="s">
        <v>97</v>
      </c>
      <c r="O12" s="42" t="s">
        <v>98</v>
      </c>
    </row>
    <row r="13" spans="1:15" ht="33" x14ac:dyDescent="0.25">
      <c r="A13" s="205" t="str">
        <f>Identificación!B15</f>
        <v>1.1 Oferta en espacio público, escenarios locales y escenarios a cargo de la Subdirección de Equipamientos Culturales</v>
      </c>
      <c r="B13" s="43" t="str">
        <f>Identificación!E15</f>
        <v>Número de actividades artísticas realizadas en el mes</v>
      </c>
      <c r="C13" s="44" t="str">
        <f>Identificación!D15</f>
        <v>a</v>
      </c>
      <c r="D13" s="45">
        <v>0</v>
      </c>
      <c r="E13" s="45">
        <v>0</v>
      </c>
      <c r="F13" s="45">
        <v>17</v>
      </c>
      <c r="G13" s="45">
        <v>34</v>
      </c>
      <c r="H13" s="45">
        <v>31</v>
      </c>
      <c r="I13" s="45">
        <v>34</v>
      </c>
      <c r="J13" s="45">
        <v>26</v>
      </c>
      <c r="K13" s="45">
        <v>37</v>
      </c>
      <c r="L13" s="45">
        <v>26</v>
      </c>
      <c r="M13" s="45">
        <v>42</v>
      </c>
      <c r="N13" s="45">
        <v>41</v>
      </c>
      <c r="O13" s="45">
        <v>0</v>
      </c>
    </row>
    <row r="14" spans="1:15" ht="33" x14ac:dyDescent="0.25">
      <c r="A14" s="205"/>
      <c r="B14" s="43" t="str">
        <f>Identificación!E16</f>
        <v>Número de asistencias a las actividades artísticas del mes</v>
      </c>
      <c r="C14" s="44" t="str">
        <f>Identificación!D16</f>
        <v>b</v>
      </c>
      <c r="D14" s="45">
        <v>0</v>
      </c>
      <c r="E14" s="45">
        <v>0</v>
      </c>
      <c r="F14" s="45">
        <v>3856</v>
      </c>
      <c r="G14" s="45">
        <v>8498</v>
      </c>
      <c r="H14" s="45">
        <v>7187</v>
      </c>
      <c r="I14" s="45">
        <v>6546</v>
      </c>
      <c r="J14" s="45">
        <v>4906</v>
      </c>
      <c r="K14" s="45">
        <v>7807</v>
      </c>
      <c r="L14" s="45">
        <v>4767</v>
      </c>
      <c r="M14" s="45">
        <v>7578</v>
      </c>
      <c r="N14" s="45">
        <v>6812</v>
      </c>
      <c r="O14" s="45">
        <v>0</v>
      </c>
    </row>
    <row r="15" spans="1:15" ht="49.5" x14ac:dyDescent="0.3">
      <c r="A15" s="47" t="str">
        <f>Identificación!B25</f>
        <v>3.1 Sostenibilidad Económica</v>
      </c>
      <c r="B15" s="43" t="str">
        <f>Identificación!E30</f>
        <v>Valor de otros aportes (no monetarios) por alianzas, patrocinios y otros conceptos del mes</v>
      </c>
      <c r="C15" s="44" t="s">
        <v>53</v>
      </c>
      <c r="D15" s="46">
        <v>0</v>
      </c>
      <c r="E15" s="46">
        <v>0</v>
      </c>
      <c r="F15" s="46">
        <v>0</v>
      </c>
      <c r="G15" s="46">
        <v>0</v>
      </c>
      <c r="H15" s="46">
        <v>0</v>
      </c>
      <c r="I15" s="46">
        <v>0</v>
      </c>
      <c r="J15" s="46">
        <v>0</v>
      </c>
      <c r="K15" s="46">
        <v>0</v>
      </c>
      <c r="L15" s="46">
        <v>0</v>
      </c>
      <c r="M15" s="46">
        <v>0</v>
      </c>
      <c r="N15" s="46">
        <v>0</v>
      </c>
      <c r="O15" s="46">
        <v>0</v>
      </c>
    </row>
    <row r="16" spans="1:15" ht="16.5" x14ac:dyDescent="0.25">
      <c r="A16" s="200"/>
      <c r="B16" s="200"/>
      <c r="C16" s="200"/>
      <c r="D16" s="200"/>
      <c r="E16" s="200"/>
      <c r="F16" s="200"/>
      <c r="G16" s="200"/>
      <c r="H16" s="200"/>
      <c r="I16" s="200"/>
      <c r="J16" s="200"/>
      <c r="K16" s="200"/>
      <c r="L16" s="200"/>
      <c r="M16" s="200"/>
      <c r="N16" s="200"/>
      <c r="O16" s="200"/>
    </row>
    <row r="17" spans="1:15" ht="16.5" customHeight="1" x14ac:dyDescent="0.25">
      <c r="A17" s="201" t="s">
        <v>110</v>
      </c>
      <c r="B17" s="201"/>
      <c r="C17" s="201"/>
      <c r="D17" s="201"/>
      <c r="E17" s="201"/>
      <c r="F17" s="201"/>
      <c r="G17" s="201"/>
      <c r="H17" s="201"/>
      <c r="I17" s="201"/>
      <c r="J17" s="201"/>
      <c r="K17" s="201"/>
      <c r="L17" s="201"/>
      <c r="M17" s="201"/>
      <c r="N17" s="201"/>
      <c r="O17" s="201"/>
    </row>
    <row r="18" spans="1:15" ht="16.5" customHeight="1" x14ac:dyDescent="0.25">
      <c r="A18" s="202" t="s">
        <v>100</v>
      </c>
      <c r="B18" s="202"/>
      <c r="C18" s="202"/>
      <c r="D18" s="63" t="s">
        <v>87</v>
      </c>
      <c r="E18" s="63" t="s">
        <v>88</v>
      </c>
      <c r="F18" s="63" t="s">
        <v>89</v>
      </c>
      <c r="G18" s="63" t="s">
        <v>90</v>
      </c>
      <c r="H18" s="63" t="s">
        <v>91</v>
      </c>
      <c r="I18" s="63" t="s">
        <v>92</v>
      </c>
      <c r="J18" s="63" t="s">
        <v>93</v>
      </c>
      <c r="K18" s="63" t="s">
        <v>94</v>
      </c>
      <c r="L18" s="63" t="s">
        <v>101</v>
      </c>
      <c r="M18" s="63" t="s">
        <v>96</v>
      </c>
      <c r="N18" s="63" t="s">
        <v>97</v>
      </c>
      <c r="O18" s="63" t="s">
        <v>98</v>
      </c>
    </row>
    <row r="19" spans="1:15" ht="16.5" x14ac:dyDescent="0.25">
      <c r="A19" s="37" t="str">
        <f>Identificación!I15</f>
        <v>Avance meta de actividades artísticas (2018)</v>
      </c>
      <c r="B19" s="64"/>
      <c r="C19" s="65">
        <v>910</v>
      </c>
      <c r="D19" s="66">
        <f>SUM($D$13:D13)/$C$19</f>
        <v>0</v>
      </c>
      <c r="E19" s="66">
        <f>SUM($D$13:E13)/$C$19</f>
        <v>0</v>
      </c>
      <c r="F19" s="66">
        <f>SUM($D$13:F13)/$C$19</f>
        <v>1.8681318681318681E-2</v>
      </c>
      <c r="G19" s="66">
        <f>SUM($D$13:G13)/$C$19</f>
        <v>5.6043956043956046E-2</v>
      </c>
      <c r="H19" s="66">
        <f>SUM($D$13:H13)/$C$19</f>
        <v>9.0109890109890109E-2</v>
      </c>
      <c r="I19" s="66">
        <f>SUM($D$13:I13)/$C$19</f>
        <v>0.12747252747252746</v>
      </c>
      <c r="J19" s="66">
        <f>SUM($D$13:J13)/$C$19</f>
        <v>0.15604395604395604</v>
      </c>
      <c r="K19" s="66">
        <f>SUM($D$13:K13)/$C$19</f>
        <v>0.1967032967032967</v>
      </c>
      <c r="L19" s="66">
        <f>SUM($D$13:L13)/$C$19</f>
        <v>0.22527472527472528</v>
      </c>
      <c r="M19" s="66">
        <f>SUM($D$13:M13)/$C$19</f>
        <v>0.27142857142857141</v>
      </c>
      <c r="N19" s="66">
        <f>SUM($D$13:N13)/$C$19</f>
        <v>0.31648351648351647</v>
      </c>
      <c r="O19" s="66">
        <f>SUM($D$13:O13)/$C$19</f>
        <v>0.31648351648351647</v>
      </c>
    </row>
    <row r="20" spans="1:15" ht="16.5" x14ac:dyDescent="0.25">
      <c r="A20" s="37" t="str">
        <f>Identificación!I16</f>
        <v>Avance meta de asistencias (2018)</v>
      </c>
      <c r="B20" s="64"/>
      <c r="C20" s="65">
        <v>300000</v>
      </c>
      <c r="D20" s="66">
        <f>SUM($D$14:D14)/$C$20</f>
        <v>0</v>
      </c>
      <c r="E20" s="66">
        <f>SUM($D$14:E14)/$C$20</f>
        <v>0</v>
      </c>
      <c r="F20" s="66">
        <f>SUM($D$14:F14)/$C$20</f>
        <v>1.2853333333333333E-2</v>
      </c>
      <c r="G20" s="66">
        <f>SUM($D$14:G14)/$C$20</f>
        <v>4.1180000000000001E-2</v>
      </c>
      <c r="H20" s="66">
        <f>SUM($D$14:H14)/$C$20</f>
        <v>6.5136666666666662E-2</v>
      </c>
      <c r="I20" s="66">
        <f>SUM($D$14:I14)/$C$20</f>
        <v>8.6956666666666668E-2</v>
      </c>
      <c r="J20" s="66">
        <f>SUM($D$14:J14)/$C$20</f>
        <v>0.10331</v>
      </c>
      <c r="K20" s="66">
        <f>SUM($D$14:K14)/$C$20</f>
        <v>0.12933333333333333</v>
      </c>
      <c r="L20" s="66">
        <f>SUM($D$14:L14)/$C$20</f>
        <v>0.14522333333333334</v>
      </c>
      <c r="M20" s="66">
        <f>SUM($D$14:M14)/$C$20</f>
        <v>0.17048333333333332</v>
      </c>
      <c r="N20" s="66">
        <f>SUM($D$14:N14)/$C$20</f>
        <v>0.19319</v>
      </c>
      <c r="O20" s="66">
        <f>SUM($D$14:O14)/$C$20</f>
        <v>0.19319</v>
      </c>
    </row>
    <row r="21" spans="1:15" ht="15" customHeight="1" x14ac:dyDescent="0.25">
      <c r="A21" s="204" t="s">
        <v>39</v>
      </c>
      <c r="B21" s="204"/>
      <c r="C21" s="204"/>
      <c r="D21" s="66">
        <f>IFERROR(D14/#REF!,0)</f>
        <v>0</v>
      </c>
      <c r="E21" s="66">
        <f>IFERROR(E14/#REF!,0)</f>
        <v>0</v>
      </c>
      <c r="F21" s="66">
        <f>IFERROR(F14/#REF!,0)</f>
        <v>0</v>
      </c>
      <c r="G21" s="66">
        <f>IFERROR(G14/#REF!,0)</f>
        <v>0</v>
      </c>
      <c r="H21" s="66">
        <f>IFERROR(H14/#REF!,0)</f>
        <v>0</v>
      </c>
      <c r="I21" s="66">
        <f>IFERROR(I14/#REF!,0)</f>
        <v>0</v>
      </c>
      <c r="J21" s="66">
        <f>IFERROR(J14/#REF!,0)</f>
        <v>0</v>
      </c>
      <c r="K21" s="66">
        <f>IFERROR(K14/#REF!,0)</f>
        <v>0</v>
      </c>
      <c r="L21" s="66">
        <f>IFERROR(L14/#REF!,0)</f>
        <v>0</v>
      </c>
      <c r="M21" s="66">
        <f>IFERROR(M14/#REF!,0)</f>
        <v>0</v>
      </c>
      <c r="N21" s="66">
        <f>IFERROR(N14/#REF!,0)</f>
        <v>0</v>
      </c>
      <c r="O21" s="66">
        <f>IFERROR(O14/#REF!,0)</f>
        <v>0</v>
      </c>
    </row>
  </sheetData>
  <mergeCells count="26">
    <mergeCell ref="A17:O17"/>
    <mergeCell ref="A18:C18"/>
    <mergeCell ref="A21:C21"/>
    <mergeCell ref="A10:O10"/>
    <mergeCell ref="A11:O11"/>
    <mergeCell ref="B12:C12"/>
    <mergeCell ref="A13:A14"/>
    <mergeCell ref="A16:O16"/>
    <mergeCell ref="A8:D8"/>
    <mergeCell ref="E8:H8"/>
    <mergeCell ref="I8:K8"/>
    <mergeCell ref="L8:O8"/>
    <mergeCell ref="A9:D9"/>
    <mergeCell ref="E9:O9"/>
    <mergeCell ref="A5:O5"/>
    <mergeCell ref="A6:D6"/>
    <mergeCell ref="E6:O6"/>
    <mergeCell ref="A7:D7"/>
    <mergeCell ref="E7:O7"/>
    <mergeCell ref="A1:C4"/>
    <mergeCell ref="D1:K2"/>
    <mergeCell ref="L1:O1"/>
    <mergeCell ref="L2:O2"/>
    <mergeCell ref="D3:K4"/>
    <mergeCell ref="L3:O3"/>
    <mergeCell ref="L4:O4"/>
  </mergeCells>
  <pageMargins left="0.7" right="0.7" top="0.75" bottom="0.75" header="0.51180555555555496" footer="0.51180555555555496"/>
  <pageSetup firstPageNumber="0" orientation="portrait" horizontalDpi="300" verticalDpi="300"/>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8E7CC3"/>
    <pageSetUpPr fitToPage="1"/>
  </sheetPr>
  <dimension ref="A1:O24"/>
  <sheetViews>
    <sheetView showGridLines="0" zoomScaleNormal="100" workbookViewId="0">
      <selection activeCell="D20" sqref="D20"/>
    </sheetView>
  </sheetViews>
  <sheetFormatPr baseColWidth="10" defaultColWidth="9.140625" defaultRowHeight="15" x14ac:dyDescent="0.25"/>
  <cols>
    <col min="1" max="1" width="20.85546875" customWidth="1"/>
    <col min="2" max="2" width="38" customWidth="1"/>
    <col min="3" max="3" width="13.85546875" customWidth="1"/>
    <col min="4" max="4" width="13.7109375" customWidth="1"/>
    <col min="5" max="12" width="11.85546875" customWidth="1"/>
    <col min="13" max="15" width="11.85546875" bestFit="1" customWidth="1"/>
    <col min="16" max="1025" width="14.42578125" customWidth="1"/>
  </cols>
  <sheetData>
    <row r="1" spans="1:15" ht="16.5" customHeight="1" x14ac:dyDescent="0.25">
      <c r="A1" s="206"/>
      <c r="B1" s="206"/>
      <c r="C1" s="206"/>
      <c r="D1" s="152" t="s">
        <v>0</v>
      </c>
      <c r="E1" s="152"/>
      <c r="F1" s="152"/>
      <c r="G1" s="152"/>
      <c r="H1" s="152"/>
      <c r="I1" s="152"/>
      <c r="J1" s="152"/>
      <c r="K1" s="152"/>
      <c r="L1" s="153" t="s">
        <v>76</v>
      </c>
      <c r="M1" s="153"/>
      <c r="N1" s="153"/>
      <c r="O1" s="153"/>
    </row>
    <row r="2" spans="1:15" ht="16.5" customHeight="1" x14ac:dyDescent="0.25">
      <c r="A2" s="206"/>
      <c r="B2" s="206"/>
      <c r="C2" s="206"/>
      <c r="D2" s="152"/>
      <c r="E2" s="152"/>
      <c r="F2" s="152"/>
      <c r="G2" s="152"/>
      <c r="H2" s="152"/>
      <c r="I2" s="152"/>
      <c r="J2" s="152"/>
      <c r="K2" s="152"/>
      <c r="L2" s="153" t="s">
        <v>111</v>
      </c>
      <c r="M2" s="153"/>
      <c r="N2" s="153"/>
      <c r="O2" s="153"/>
    </row>
    <row r="3" spans="1:15" ht="16.5" customHeight="1" x14ac:dyDescent="0.25">
      <c r="A3" s="206"/>
      <c r="B3" s="206"/>
      <c r="C3" s="206"/>
      <c r="D3" s="152" t="s">
        <v>3</v>
      </c>
      <c r="E3" s="152"/>
      <c r="F3" s="152"/>
      <c r="G3" s="152"/>
      <c r="H3" s="152"/>
      <c r="I3" s="152"/>
      <c r="J3" s="152"/>
      <c r="K3" s="152"/>
      <c r="L3" s="153" t="s">
        <v>78</v>
      </c>
      <c r="M3" s="153"/>
      <c r="N3" s="153"/>
      <c r="O3" s="153"/>
    </row>
    <row r="4" spans="1:15" ht="16.5" customHeight="1" x14ac:dyDescent="0.25">
      <c r="A4" s="206"/>
      <c r="B4" s="206"/>
      <c r="C4" s="206"/>
      <c r="D4" s="152"/>
      <c r="E4" s="152"/>
      <c r="F4" s="152"/>
      <c r="G4" s="152"/>
      <c r="H4" s="152"/>
      <c r="I4" s="152"/>
      <c r="J4" s="152"/>
      <c r="K4" s="152"/>
      <c r="L4" s="153" t="s">
        <v>79</v>
      </c>
      <c r="M4" s="153"/>
      <c r="N4" s="153"/>
      <c r="O4" s="153"/>
    </row>
    <row r="5" spans="1:15" ht="8.1" customHeight="1" x14ac:dyDescent="0.3">
      <c r="A5" s="206"/>
      <c r="B5" s="206"/>
      <c r="C5" s="206"/>
      <c r="D5" s="206"/>
      <c r="E5" s="206"/>
      <c r="F5" s="206"/>
      <c r="G5" s="206"/>
      <c r="H5" s="206"/>
      <c r="I5" s="206"/>
      <c r="J5" s="206"/>
      <c r="K5" s="206"/>
      <c r="L5" s="206"/>
      <c r="M5" s="206"/>
      <c r="N5" s="206"/>
      <c r="O5" s="206"/>
    </row>
    <row r="6" spans="1:15" ht="18" customHeight="1" x14ac:dyDescent="0.25">
      <c r="A6" s="190" t="s">
        <v>6</v>
      </c>
      <c r="B6" s="190"/>
      <c r="C6" s="190"/>
      <c r="D6" s="190"/>
      <c r="E6" s="191" t="str">
        <f>Identificación!C6</f>
        <v>Desempeño de la gestión integral de los espacios culturales para la circulación de artes escénicas.</v>
      </c>
      <c r="F6" s="191"/>
      <c r="G6" s="191"/>
      <c r="H6" s="191"/>
      <c r="I6" s="191"/>
      <c r="J6" s="191"/>
      <c r="K6" s="191"/>
      <c r="L6" s="191"/>
      <c r="M6" s="191"/>
      <c r="N6" s="191"/>
      <c r="O6" s="191"/>
    </row>
    <row r="7" spans="1:15" ht="18" customHeight="1" x14ac:dyDescent="0.25">
      <c r="A7" s="190" t="s">
        <v>80</v>
      </c>
      <c r="B7" s="190"/>
      <c r="C7" s="190"/>
      <c r="D7" s="190"/>
      <c r="E7" s="191" t="s">
        <v>81</v>
      </c>
      <c r="F7" s="191"/>
      <c r="G7" s="191"/>
      <c r="H7" s="191"/>
      <c r="I7" s="191"/>
      <c r="J7" s="191"/>
      <c r="K7" s="191"/>
      <c r="L7" s="191"/>
      <c r="M7" s="191"/>
      <c r="N7" s="191"/>
      <c r="O7" s="191"/>
    </row>
    <row r="8" spans="1:15" ht="18" customHeight="1" x14ac:dyDescent="0.25">
      <c r="A8" s="190" t="s">
        <v>82</v>
      </c>
      <c r="B8" s="190"/>
      <c r="C8" s="190"/>
      <c r="D8" s="190"/>
      <c r="E8" s="192" t="s">
        <v>297</v>
      </c>
      <c r="F8" s="192"/>
      <c r="G8" s="192"/>
      <c r="H8" s="192"/>
      <c r="I8" s="190" t="s">
        <v>83</v>
      </c>
      <c r="J8" s="190"/>
      <c r="K8" s="190"/>
      <c r="L8" s="193" t="s">
        <v>298</v>
      </c>
      <c r="M8" s="193"/>
      <c r="N8" s="193"/>
      <c r="O8" s="193"/>
    </row>
    <row r="9" spans="1:15" ht="18" customHeight="1" x14ac:dyDescent="0.25">
      <c r="A9" s="190" t="s">
        <v>84</v>
      </c>
      <c r="B9" s="190"/>
      <c r="C9" s="190"/>
      <c r="D9" s="190"/>
      <c r="E9" s="191" t="s">
        <v>85</v>
      </c>
      <c r="F9" s="191"/>
      <c r="G9" s="191"/>
      <c r="H9" s="191"/>
      <c r="I9" s="191"/>
      <c r="J9" s="191"/>
      <c r="K9" s="191"/>
      <c r="L9" s="191"/>
      <c r="M9" s="191"/>
      <c r="N9" s="191"/>
      <c r="O9" s="191"/>
    </row>
    <row r="10" spans="1:15" ht="8.1" customHeight="1" x14ac:dyDescent="0.25">
      <c r="A10" s="162"/>
      <c r="B10" s="162"/>
      <c r="C10" s="162"/>
      <c r="D10" s="162"/>
      <c r="E10" s="162"/>
      <c r="F10" s="162"/>
      <c r="G10" s="162"/>
      <c r="H10" s="162"/>
      <c r="I10" s="162"/>
      <c r="J10" s="162"/>
      <c r="K10" s="162"/>
      <c r="L10" s="162"/>
      <c r="M10" s="162"/>
      <c r="N10" s="162"/>
      <c r="O10" s="162"/>
    </row>
    <row r="11" spans="1:15" ht="21" customHeight="1" x14ac:dyDescent="0.25">
      <c r="A11" s="207" t="s">
        <v>86</v>
      </c>
      <c r="B11" s="207"/>
      <c r="C11" s="207"/>
      <c r="D11" s="207"/>
      <c r="E11" s="207"/>
      <c r="F11" s="207"/>
      <c r="G11" s="207"/>
      <c r="H11" s="207"/>
      <c r="I11" s="207"/>
      <c r="J11" s="207"/>
      <c r="K11" s="207"/>
      <c r="L11" s="207"/>
      <c r="M11" s="207"/>
      <c r="N11" s="207"/>
      <c r="O11" s="207"/>
    </row>
    <row r="12" spans="1:15" ht="27" customHeight="1" x14ac:dyDescent="0.25">
      <c r="A12" s="69" t="s">
        <v>20</v>
      </c>
      <c r="B12" s="208" t="s">
        <v>21</v>
      </c>
      <c r="C12" s="208"/>
      <c r="D12" s="70" t="s">
        <v>112</v>
      </c>
      <c r="E12" s="70" t="s">
        <v>88</v>
      </c>
      <c r="F12" s="70" t="s">
        <v>89</v>
      </c>
      <c r="G12" s="70" t="s">
        <v>90</v>
      </c>
      <c r="H12" s="70" t="s">
        <v>91</v>
      </c>
      <c r="I12" s="70" t="s">
        <v>92</v>
      </c>
      <c r="J12" s="70" t="s">
        <v>93</v>
      </c>
      <c r="K12" s="70" t="s">
        <v>94</v>
      </c>
      <c r="L12" s="70" t="s">
        <v>95</v>
      </c>
      <c r="M12" s="70" t="s">
        <v>96</v>
      </c>
      <c r="N12" s="70" t="s">
        <v>97</v>
      </c>
      <c r="O12" s="70" t="s">
        <v>98</v>
      </c>
    </row>
    <row r="13" spans="1:15" ht="33" x14ac:dyDescent="0.25">
      <c r="A13" s="205" t="str">
        <f>Identificación!B15</f>
        <v>1.1 Oferta en espacio público, escenarios locales y escenarios a cargo de la Subdirección de Equipamientos Culturales</v>
      </c>
      <c r="B13" s="43" t="str">
        <f>Identificación!E15</f>
        <v>Número de actividades artísticas realizadas en el mes</v>
      </c>
      <c r="C13" s="44" t="str">
        <f>Identificación!D15</f>
        <v>a</v>
      </c>
      <c r="D13" s="45">
        <f>TMJMSD!D13+TJEG!D13+TP!D13+MT!D13+CC!D13+EM!D13</f>
        <v>4</v>
      </c>
      <c r="E13" s="45">
        <f>TMJMSD!E13+TJEG!E13+TP!E13+MT!E13+CC!E13+EM!E13</f>
        <v>2</v>
      </c>
      <c r="F13" s="45">
        <f>TMJMSD!F13+TJEG!F13+TP!F13+MT!F13+CC!F13+EM!F13</f>
        <v>65</v>
      </c>
      <c r="G13" s="45">
        <f>TMJMSD!G13+TJEG!G13+TP!G13+MT!G13+CC!G13+EM!G13</f>
        <v>99</v>
      </c>
      <c r="H13" s="45">
        <f>TMJMSD!H13+TJEG!H13+TP!H13+MT!H13+CC!H13+EM!H13</f>
        <v>88</v>
      </c>
      <c r="I13" s="45">
        <f>TMJMSD!I13+TJEG!I13+TP!I13+MT!I13+CC!I13+EM!I13</f>
        <v>99</v>
      </c>
      <c r="J13" s="45">
        <f>TMJMSD!J13+TJEG!J13+TP!J13+MT!J13+CC!J13+EM!J13</f>
        <v>97</v>
      </c>
      <c r="K13" s="45">
        <f>TMJMSD!K13+TJEG!K13+TP!K13+MT!K13+CC!K13+EM!K13</f>
        <v>88</v>
      </c>
      <c r="L13" s="45">
        <f>TMJMSD!L13+TJEG!L13+TP!L13+MT!L13+CC!L13+EM!L13</f>
        <v>122</v>
      </c>
      <c r="M13" s="45">
        <f>TMJMSD!M13+TJEG!M13+TP!M13+MT!M13+CC!M13+EM!M13</f>
        <v>136</v>
      </c>
      <c r="N13" s="45">
        <f>TMJMSD!N13+TJEG!N13+TP!N13+MT!N13+CC!N13+EM!N13</f>
        <v>150</v>
      </c>
      <c r="O13" s="45">
        <f>TMJMSD!O13+TJEG!O13+TP!O13+MT!O13+CC!O13+EM!O13</f>
        <v>99</v>
      </c>
    </row>
    <row r="14" spans="1:15" ht="33" x14ac:dyDescent="0.25">
      <c r="A14" s="205"/>
      <c r="B14" s="43" t="str">
        <f>Identificación!E16</f>
        <v>Número de asistencias a las actividades artísticas del mes</v>
      </c>
      <c r="C14" s="44" t="str">
        <f>Identificación!D16</f>
        <v>b</v>
      </c>
      <c r="D14" s="45">
        <f>TMJMSD!D14+TJEG!D14+TP!D14+MT!D14+CC!D14+EM!D14</f>
        <v>4483</v>
      </c>
      <c r="E14" s="45">
        <f>TMJMSD!E14+TJEG!E14+TP!E14+MT!E14+CC!E14+EM!E14</f>
        <v>2325</v>
      </c>
      <c r="F14" s="45">
        <f>TMJMSD!F14+TJEG!F14+TP!F14+MT!F14+CC!F14+EM!F14</f>
        <v>37637</v>
      </c>
      <c r="G14" s="45">
        <f>TMJMSD!G14+TJEG!G14+TP!G14+MT!G14+CC!G14+EM!G14</f>
        <v>40935</v>
      </c>
      <c r="H14" s="45">
        <f>TMJMSD!H14+TJEG!H14+TP!H14+MT!H14+CC!H14+EM!H14</f>
        <v>27920</v>
      </c>
      <c r="I14" s="45">
        <f>TMJMSD!I14+TJEG!I14+TP!I14+MT!I14+CC!I14+EM!I14</f>
        <v>23162</v>
      </c>
      <c r="J14" s="45">
        <f>TMJMSD!J14+TJEG!J14+TP!J14+MT!J14+CC!J14+EM!J14</f>
        <v>23202</v>
      </c>
      <c r="K14" s="45">
        <f>TMJMSD!K14+TJEG!K14+TP!K14+MT!K14+CC!K14+EM!K14</f>
        <v>21508</v>
      </c>
      <c r="L14" s="45">
        <f>TMJMSD!L14+TJEG!L14+TP!L14+MT!L14+CC!L14+EM!L14</f>
        <v>59357</v>
      </c>
      <c r="M14" s="45">
        <f>TMJMSD!M14+TJEG!M14+TP!M14+MT!M14+CC!M14+EM!M14</f>
        <v>39709</v>
      </c>
      <c r="N14" s="45">
        <f>TMJMSD!N14+TJEG!N14+TP!N14+MT!N14+CC!N14+EM!N14</f>
        <v>41317</v>
      </c>
      <c r="O14" s="45">
        <f>TMJMSD!O14+TJEG!O14+TP!O14+MT!O14+CC!O14+EM!O14</f>
        <v>39304</v>
      </c>
    </row>
    <row r="15" spans="1:15" ht="33" x14ac:dyDescent="0.25">
      <c r="A15" s="205"/>
      <c r="B15" s="43" t="str">
        <f>Identificación!E18</f>
        <v>Aforo total autorizado para las actividades artísticas del mes</v>
      </c>
      <c r="C15" s="44" t="str">
        <f>Identificación!D18</f>
        <v>c</v>
      </c>
      <c r="D15" s="45">
        <f>TMJMSD!D15+TJEG!D15+TP!D15+MT!D15</f>
        <v>5167</v>
      </c>
      <c r="E15" s="45">
        <f>TMJMSD!E15+TJEG!E15+TP!E15+MT!E15</f>
        <v>2606</v>
      </c>
      <c r="F15" s="45">
        <f>TMJMSD!F15+TJEG!F15+TP!F15+MT!F15</f>
        <v>48308</v>
      </c>
      <c r="G15" s="45">
        <f>TMJMSD!G15+TJEG!G15+TP!G15+MT!G15</f>
        <v>43911</v>
      </c>
      <c r="H15" s="45">
        <f>TMJMSD!H15+TJEG!H15+TP!H15+MT!H15</f>
        <v>37286</v>
      </c>
      <c r="I15" s="45">
        <f>TMJMSD!I15+TJEG!I15+TP!I15+MT!I15</f>
        <v>19248</v>
      </c>
      <c r="J15" s="45">
        <f>TMJMSD!J15+TJEG!J15+TP!J15+MT!J15</f>
        <v>16528</v>
      </c>
      <c r="K15" s="45">
        <f>TMJMSD!K15+TJEG!K15+TP!K15+MT!K15</f>
        <v>12574</v>
      </c>
      <c r="L15" s="45">
        <f>TMJMSD!L15+TJEG!L15+TP!L15+MT!L15</f>
        <v>62660</v>
      </c>
      <c r="M15" s="45">
        <f>TMJMSD!M15+TJEG!M15+TP!M15+MT!M15</f>
        <v>44370</v>
      </c>
      <c r="N15" s="45">
        <f>TMJMSD!N15+TJEG!N15+TP!N15+MT!N15</f>
        <v>49807</v>
      </c>
      <c r="O15" s="45">
        <f>TMJMSD!O15+TJEG!O15+TP!O15+MT!O15</f>
        <v>41724</v>
      </c>
    </row>
    <row r="16" spans="1:15" ht="33" x14ac:dyDescent="0.25">
      <c r="A16" s="209" t="str">
        <f>Identificación!B19&amp;" de infraestructura especializada para las Artes Escénicas."</f>
        <v>2.1 Plan Plurianual de Mantenimiento y Dotación de infraestructura especializada para las Artes Escénicas.</v>
      </c>
      <c r="B16" s="43" t="str">
        <f>Identificación!E19</f>
        <v>Cantidad total de acciones de mantenimiento y dotación priorizadas para el año</v>
      </c>
      <c r="C16" s="44" t="str">
        <f>Identificación!D19</f>
        <v>a</v>
      </c>
      <c r="D16" s="73" t="s">
        <v>113</v>
      </c>
      <c r="E16" s="73" t="s">
        <v>113</v>
      </c>
      <c r="F16" s="73" t="s">
        <v>113</v>
      </c>
      <c r="G16" s="73" t="s">
        <v>113</v>
      </c>
      <c r="H16" s="73" t="s">
        <v>113</v>
      </c>
      <c r="I16" s="73" t="s">
        <v>113</v>
      </c>
      <c r="J16" s="73" t="s">
        <v>113</v>
      </c>
      <c r="K16" s="73" t="s">
        <v>113</v>
      </c>
      <c r="L16" s="73" t="s">
        <v>113</v>
      </c>
      <c r="M16" s="73" t="s">
        <v>113</v>
      </c>
      <c r="N16" s="73" t="s">
        <v>113</v>
      </c>
      <c r="O16" s="73" t="s">
        <v>113</v>
      </c>
    </row>
    <row r="17" spans="1:15" ht="33" x14ac:dyDescent="0.25">
      <c r="A17" s="209"/>
      <c r="B17" s="43" t="str">
        <f>Identificación!E20</f>
        <v>Cantidad de acciones de mantenimiento preventivo realizadas del mes</v>
      </c>
      <c r="C17" s="44" t="str">
        <f>Identificación!D20</f>
        <v>b</v>
      </c>
      <c r="D17" s="72"/>
      <c r="E17" s="72"/>
      <c r="F17" s="72"/>
      <c r="G17" s="72"/>
      <c r="H17" s="72"/>
      <c r="I17" s="72"/>
      <c r="J17" s="72"/>
      <c r="K17" s="72"/>
      <c r="L17" s="72"/>
      <c r="M17" s="72"/>
      <c r="N17" s="72"/>
      <c r="O17" s="72"/>
    </row>
    <row r="18" spans="1:15" ht="33" x14ac:dyDescent="0.25">
      <c r="A18" s="209"/>
      <c r="B18" s="43" t="str">
        <f>Identificación!E21</f>
        <v>Cantidad de acciones de mantenimiento correctivo realiazadas del mes</v>
      </c>
      <c r="C18" s="44" t="str">
        <f>Identificación!D21</f>
        <v>c</v>
      </c>
      <c r="D18" s="72"/>
      <c r="E18" s="72"/>
      <c r="F18" s="72"/>
      <c r="G18" s="72"/>
      <c r="H18" s="72"/>
      <c r="I18" s="72"/>
      <c r="J18" s="72"/>
      <c r="K18" s="72"/>
      <c r="L18" s="72"/>
      <c r="M18" s="72"/>
      <c r="N18" s="72"/>
      <c r="O18" s="72"/>
    </row>
    <row r="19" spans="1:15" ht="33" x14ac:dyDescent="0.25">
      <c r="A19" s="209"/>
      <c r="B19" s="43" t="str">
        <f>Identificación!E22</f>
        <v>Cantidad de acciones de dotación realizadas del mes</v>
      </c>
      <c r="C19" s="44" t="str">
        <f>Identificación!D22</f>
        <v>d</v>
      </c>
      <c r="D19" s="72"/>
      <c r="E19" s="72"/>
      <c r="F19" s="72"/>
      <c r="G19" s="72"/>
      <c r="H19" s="72"/>
      <c r="I19" s="72"/>
      <c r="J19" s="72"/>
      <c r="K19" s="72"/>
      <c r="L19" s="72"/>
      <c r="M19" s="72"/>
      <c r="N19" s="72"/>
      <c r="O19" s="72"/>
    </row>
    <row r="20" spans="1:15" ht="33" x14ac:dyDescent="0.25">
      <c r="A20" s="209"/>
      <c r="B20" s="43" t="str">
        <f>Identificación!E23</f>
        <v>Valor de los recursos necesarios para realizar las acciones priorizadas</v>
      </c>
      <c r="C20" s="44" t="str">
        <f>Identificación!D23</f>
        <v>e</v>
      </c>
      <c r="D20" s="73" t="s">
        <v>113</v>
      </c>
      <c r="E20" s="73" t="s">
        <v>113</v>
      </c>
      <c r="F20" s="73" t="s">
        <v>113</v>
      </c>
      <c r="G20" s="73" t="s">
        <v>113</v>
      </c>
      <c r="H20" s="73" t="s">
        <v>113</v>
      </c>
      <c r="I20" s="73" t="s">
        <v>113</v>
      </c>
      <c r="J20" s="73" t="s">
        <v>113</v>
      </c>
      <c r="K20" s="73" t="s">
        <v>113</v>
      </c>
      <c r="L20" s="73" t="s">
        <v>113</v>
      </c>
      <c r="M20" s="73" t="s">
        <v>113</v>
      </c>
      <c r="N20" s="73" t="s">
        <v>113</v>
      </c>
      <c r="O20" s="73" t="s">
        <v>113</v>
      </c>
    </row>
    <row r="21" spans="1:15" ht="26.25" customHeight="1" x14ac:dyDescent="0.25">
      <c r="A21" s="209"/>
      <c r="B21" s="71" t="str">
        <f>Identificación!E24</f>
        <v>Valor de recursos ejecutados en el mes</v>
      </c>
      <c r="C21" s="74" t="str">
        <f>Identificación!D24</f>
        <v>f</v>
      </c>
      <c r="D21" s="75"/>
      <c r="E21" s="75"/>
      <c r="F21" s="75"/>
      <c r="G21" s="75"/>
      <c r="H21" s="75"/>
      <c r="I21" s="75"/>
      <c r="J21" s="75"/>
      <c r="K21" s="75"/>
      <c r="L21" s="75"/>
      <c r="M21" s="75"/>
      <c r="N21" s="75"/>
      <c r="O21" s="75"/>
    </row>
    <row r="22" spans="1:15" ht="32.25" customHeight="1" x14ac:dyDescent="0.25">
      <c r="A22" s="159" t="str">
        <f>Identificación!B25</f>
        <v>3.1 Sostenibilidad Económica</v>
      </c>
      <c r="B22" s="43" t="s">
        <v>114</v>
      </c>
      <c r="C22" s="44" t="s">
        <v>115</v>
      </c>
      <c r="D22" s="57">
        <f>SUM(TJEG!D16:D19)+SUM(MT!D16:D19)+SUM(TP!D16:D19)+SUM(EM!D15:D18)</f>
        <v>24177960</v>
      </c>
      <c r="E22" s="57">
        <f>SUM(TJEG!E16:E19)+SUM(MT!E16:E19)+SUM(TP!E16:E19)+SUM(EM!E15:E18)</f>
        <v>6258734</v>
      </c>
      <c r="F22" s="57">
        <f>SUM(TJEG!F16:F19)+SUM(MT!F16:F19)+SUM(TP!F16:F19)+SUM(EM!F15:F18)</f>
        <v>66021913</v>
      </c>
      <c r="G22" s="57">
        <f>SUM(TJEG!G16:G19)+SUM(MT!G16:G19)+SUM(TP!G16:G19)+SUM(EM!G15:G18)</f>
        <v>152454036</v>
      </c>
      <c r="H22" s="57">
        <f>SUM(TJEG!H16:H19)+SUM(MT!H16:H19)+SUM(TP!H16:H19)+SUM(EM!H15:H18)</f>
        <v>587865721</v>
      </c>
      <c r="I22" s="57">
        <f>SUM(TJEG!I16:I19)+SUM(MT!I16:I19)+SUM(TP!I16:I19)+SUM(EM!I15:I18)</f>
        <v>23043416</v>
      </c>
      <c r="J22" s="57">
        <f>SUM(TJEG!J16:J19)+SUM(MT!J16:J19)+SUM(TP!J16:J19)+SUM(EM!J15:J18)</f>
        <v>15289272</v>
      </c>
      <c r="K22" s="57">
        <f>SUM(TJEG!K16:K19)+SUM(MT!K16:K19)+SUM(TP!K16:K19)+SUM(EM!K15:K18)</f>
        <v>63665395</v>
      </c>
      <c r="L22" s="57">
        <f>SUM(TJEG!L16:L19)+SUM(MT!L16:L19)+SUM(TP!L16:L19)+SUM(EM!L15:L18)</f>
        <v>84923821</v>
      </c>
      <c r="M22" s="57">
        <f>SUM(TJEG!M16:M19)+SUM(MT!M16:M19)+SUM(TP!M16:M19)+SUM(EM!M15:M18)</f>
        <v>293119274</v>
      </c>
      <c r="N22" s="57">
        <f>SUM(TJEG!N16:N19)+SUM(MT!N16:N19)+SUM(TP!N16:N19)+SUM(EM!N15:N18)</f>
        <v>72685366</v>
      </c>
      <c r="O22" s="57">
        <f>SUM(TJEG!O16:O19)+SUM(MT!O16:O19)+SUM(TP!O16:O19)+SUM(EM!O15:O18)</f>
        <v>297391247</v>
      </c>
    </row>
    <row r="23" spans="1:15" ht="32.25" customHeight="1" x14ac:dyDescent="0.25">
      <c r="A23" s="159"/>
      <c r="B23" s="43" t="s">
        <v>116</v>
      </c>
      <c r="C23" s="44" t="s">
        <v>115</v>
      </c>
      <c r="D23" s="57">
        <f>+TMJMSD!D16</f>
        <v>197829450</v>
      </c>
      <c r="E23" s="57">
        <f>+TMJMSD!E16</f>
        <v>464495446</v>
      </c>
      <c r="F23" s="57">
        <f>+TMJMSD!F16</f>
        <v>285511025</v>
      </c>
      <c r="G23" s="57">
        <f>+TMJMSD!G16</f>
        <v>396846557</v>
      </c>
      <c r="H23" s="57">
        <f>+TMJMSD!H16</f>
        <v>635495931</v>
      </c>
      <c r="I23" s="57">
        <f>+TMJMSD!I16</f>
        <v>529280286</v>
      </c>
      <c r="J23" s="57">
        <f>+TMJMSD!J16</f>
        <v>219120222</v>
      </c>
      <c r="K23" s="57">
        <f>+TMJMSD!K16</f>
        <v>227235555</v>
      </c>
      <c r="L23" s="57">
        <f>+TMJMSD!L16</f>
        <v>625402689</v>
      </c>
      <c r="M23" s="57">
        <f>+TMJMSD!M16</f>
        <v>429940247</v>
      </c>
      <c r="N23" s="57">
        <f>+TMJMSD!N16</f>
        <v>444789284</v>
      </c>
      <c r="O23" s="57">
        <f>+TMJMSD!O16</f>
        <v>780033853</v>
      </c>
    </row>
    <row r="24" spans="1:15" ht="32.25" customHeight="1" x14ac:dyDescent="0.25">
      <c r="A24" s="159"/>
      <c r="B24" s="43" t="str">
        <f>+TJEG!B20</f>
        <v>Valor de otros aportes (no monetarios) por alianzas, patrocinios y otros conceptos del mes</v>
      </c>
      <c r="C24" s="44" t="s">
        <v>53</v>
      </c>
      <c r="D24" s="57">
        <f>+TJEG!D20</f>
        <v>0</v>
      </c>
      <c r="E24" s="57">
        <f>+TJEG!E20</f>
        <v>0</v>
      </c>
      <c r="F24" s="57">
        <f>+TJEG!F20</f>
        <v>0</v>
      </c>
      <c r="G24" s="57">
        <f>+TJEG!G20</f>
        <v>0</v>
      </c>
      <c r="H24" s="57">
        <f>+TJEG!H20</f>
        <v>0</v>
      </c>
      <c r="I24" s="57">
        <f>+TJEG!I20</f>
        <v>0</v>
      </c>
      <c r="J24" s="57">
        <f>+TJEG!J20</f>
        <v>0</v>
      </c>
      <c r="K24" s="57">
        <f>+TJEG!K20</f>
        <v>0</v>
      </c>
      <c r="L24" s="57">
        <f>+TJEG!L20</f>
        <v>0</v>
      </c>
      <c r="M24" s="57">
        <f>+TJEG!M20</f>
        <v>0</v>
      </c>
      <c r="N24" s="57">
        <f>+TJEG!N20</f>
        <v>0</v>
      </c>
      <c r="O24" s="57">
        <f>+TJEG!O20</f>
        <v>0</v>
      </c>
    </row>
  </sheetData>
  <mergeCells count="24">
    <mergeCell ref="A22:A24"/>
    <mergeCell ref="A10:O10"/>
    <mergeCell ref="A11:O11"/>
    <mergeCell ref="B12:C12"/>
    <mergeCell ref="A13:A15"/>
    <mergeCell ref="A16:A21"/>
    <mergeCell ref="A8:D8"/>
    <mergeCell ref="E8:H8"/>
    <mergeCell ref="I8:K8"/>
    <mergeCell ref="L8:O8"/>
    <mergeCell ref="A9:D9"/>
    <mergeCell ref="E9:O9"/>
    <mergeCell ref="A5:O5"/>
    <mergeCell ref="A6:D6"/>
    <mergeCell ref="E6:O6"/>
    <mergeCell ref="A7:D7"/>
    <mergeCell ref="E7:O7"/>
    <mergeCell ref="A1:C4"/>
    <mergeCell ref="D1:K2"/>
    <mergeCell ref="L1:O1"/>
    <mergeCell ref="L2:O2"/>
    <mergeCell ref="D3:K4"/>
    <mergeCell ref="L3:O3"/>
    <mergeCell ref="L4:O4"/>
  </mergeCells>
  <pageMargins left="0.25" right="0.25" top="0.75" bottom="0.75" header="0.51180555555555496" footer="0.51180555555555496"/>
  <pageSetup paperSize="14" firstPageNumber="0" orientation="landscape" horizontalDpi="300" verticalDpi="300"/>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6B26B"/>
  </sheetPr>
  <dimension ref="A1:N51"/>
  <sheetViews>
    <sheetView showGridLines="0" zoomScaleNormal="100" workbookViewId="0">
      <selection activeCell="A11" sqref="A11"/>
    </sheetView>
  </sheetViews>
  <sheetFormatPr baseColWidth="10" defaultColWidth="9.140625" defaultRowHeight="15" x14ac:dyDescent="0.25"/>
  <cols>
    <col min="1" max="1" width="37.5703125" customWidth="1"/>
    <col min="2" max="2" width="13" customWidth="1"/>
    <col min="3" max="5" width="11.140625" customWidth="1"/>
    <col min="6" max="6" width="12.140625" customWidth="1"/>
    <col min="7" max="7" width="11.140625" customWidth="1"/>
    <col min="8" max="8" width="13" customWidth="1"/>
    <col min="9" max="9" width="13.140625" customWidth="1"/>
    <col min="10" max="10" width="13.42578125" customWidth="1"/>
    <col min="11" max="11" width="14.140625" customWidth="1"/>
    <col min="12" max="12" width="12" customWidth="1"/>
    <col min="13" max="14" width="11.140625" customWidth="1"/>
    <col min="15" max="1025" width="14.42578125" customWidth="1"/>
  </cols>
  <sheetData>
    <row r="1" spans="1:14" ht="16.5" x14ac:dyDescent="0.25">
      <c r="A1" s="154"/>
      <c r="B1" s="154"/>
      <c r="C1" s="152" t="s">
        <v>0</v>
      </c>
      <c r="D1" s="152"/>
      <c r="E1" s="152"/>
      <c r="F1" s="152"/>
      <c r="G1" s="152"/>
      <c r="H1" s="152"/>
      <c r="I1" s="152"/>
      <c r="J1" s="152"/>
      <c r="K1" s="153" t="s">
        <v>76</v>
      </c>
      <c r="L1" s="153"/>
      <c r="M1" s="153"/>
      <c r="N1" s="153"/>
    </row>
    <row r="2" spans="1:14" ht="16.5" x14ac:dyDescent="0.25">
      <c r="A2" s="154"/>
      <c r="B2" s="154"/>
      <c r="C2" s="152"/>
      <c r="D2" s="152"/>
      <c r="E2" s="152"/>
      <c r="F2" s="152"/>
      <c r="G2" s="152"/>
      <c r="H2" s="152"/>
      <c r="I2" s="152"/>
      <c r="J2" s="152"/>
      <c r="K2" s="153" t="s">
        <v>111</v>
      </c>
      <c r="L2" s="153"/>
      <c r="M2" s="153"/>
      <c r="N2" s="153"/>
    </row>
    <row r="3" spans="1:14" ht="16.5" x14ac:dyDescent="0.25">
      <c r="A3" s="154"/>
      <c r="B3" s="154"/>
      <c r="C3" s="152" t="s">
        <v>3</v>
      </c>
      <c r="D3" s="152"/>
      <c r="E3" s="152"/>
      <c r="F3" s="152"/>
      <c r="G3" s="152"/>
      <c r="H3" s="152"/>
      <c r="I3" s="152"/>
      <c r="J3" s="152"/>
      <c r="K3" s="153" t="s">
        <v>78</v>
      </c>
      <c r="L3" s="153"/>
      <c r="M3" s="153"/>
      <c r="N3" s="153"/>
    </row>
    <row r="4" spans="1:14" ht="16.5" x14ac:dyDescent="0.25">
      <c r="A4" s="154"/>
      <c r="B4" s="154"/>
      <c r="C4" s="152"/>
      <c r="D4" s="152"/>
      <c r="E4" s="152"/>
      <c r="F4" s="152"/>
      <c r="G4" s="152"/>
      <c r="H4" s="152"/>
      <c r="I4" s="152"/>
      <c r="J4" s="152"/>
      <c r="K4" s="153" t="s">
        <v>79</v>
      </c>
      <c r="L4" s="153"/>
      <c r="M4" s="153"/>
      <c r="N4" s="153"/>
    </row>
    <row r="5" spans="1:14" ht="8.1" customHeight="1" x14ac:dyDescent="0.3">
      <c r="A5" s="154"/>
      <c r="B5" s="154"/>
      <c r="C5" s="154"/>
      <c r="D5" s="154"/>
      <c r="E5" s="154"/>
      <c r="F5" s="154"/>
      <c r="G5" s="154"/>
      <c r="H5" s="154"/>
      <c r="I5" s="154"/>
      <c r="J5" s="154"/>
      <c r="K5" s="154"/>
      <c r="L5" s="154"/>
      <c r="M5" s="154"/>
      <c r="N5" s="154"/>
    </row>
    <row r="6" spans="1:14" ht="18" customHeight="1" x14ac:dyDescent="0.25">
      <c r="A6" s="190" t="s">
        <v>6</v>
      </c>
      <c r="B6" s="190"/>
      <c r="C6" s="190"/>
      <c r="D6" s="191" t="str">
        <f>Identificación!C6</f>
        <v>Desempeño de la gestión integral de los espacios culturales para la circulación de artes escénicas.</v>
      </c>
      <c r="E6" s="191"/>
      <c r="F6" s="191"/>
      <c r="G6" s="191"/>
      <c r="H6" s="191"/>
      <c r="I6" s="191"/>
      <c r="J6" s="191"/>
      <c r="K6" s="191"/>
      <c r="L6" s="191"/>
      <c r="M6" s="191"/>
      <c r="N6" s="191"/>
    </row>
    <row r="7" spans="1:14" ht="18" customHeight="1" x14ac:dyDescent="0.25">
      <c r="A7" s="190" t="s">
        <v>117</v>
      </c>
      <c r="B7" s="190"/>
      <c r="C7" s="190"/>
      <c r="D7" s="191" t="s">
        <v>81</v>
      </c>
      <c r="E7" s="191"/>
      <c r="F7" s="191"/>
      <c r="G7" s="191"/>
      <c r="H7" s="191"/>
      <c r="I7" s="191"/>
      <c r="J7" s="191"/>
      <c r="K7" s="191"/>
      <c r="L7" s="191"/>
      <c r="M7" s="191"/>
      <c r="N7" s="191"/>
    </row>
    <row r="8" spans="1:14" ht="8.1" customHeight="1" x14ac:dyDescent="0.25">
      <c r="A8" s="162"/>
      <c r="B8" s="162"/>
      <c r="C8" s="162"/>
      <c r="D8" s="162"/>
      <c r="E8" s="162"/>
      <c r="F8" s="162"/>
      <c r="G8" s="162"/>
      <c r="H8" s="162"/>
      <c r="I8" s="162"/>
      <c r="J8" s="162"/>
      <c r="K8" s="162"/>
      <c r="L8" s="162"/>
      <c r="M8" s="162"/>
      <c r="N8" s="162"/>
    </row>
    <row r="9" spans="1:14" ht="30.75" customHeight="1" x14ac:dyDescent="0.25">
      <c r="A9" s="201" t="s">
        <v>118</v>
      </c>
      <c r="B9" s="201"/>
      <c r="C9" s="201"/>
      <c r="D9" s="201"/>
      <c r="E9" s="201"/>
      <c r="F9" s="201"/>
      <c r="G9" s="201"/>
      <c r="H9" s="201"/>
      <c r="I9" s="201"/>
      <c r="J9" s="201"/>
      <c r="K9" s="201"/>
      <c r="L9" s="201"/>
      <c r="M9" s="201"/>
      <c r="N9" s="201"/>
    </row>
    <row r="10" spans="1:14" ht="16.5" x14ac:dyDescent="0.25">
      <c r="A10" s="62" t="s">
        <v>100</v>
      </c>
      <c r="B10" s="62" t="s">
        <v>119</v>
      </c>
      <c r="C10" s="63" t="s">
        <v>87</v>
      </c>
      <c r="D10" s="63" t="s">
        <v>88</v>
      </c>
      <c r="E10" s="63" t="s">
        <v>89</v>
      </c>
      <c r="F10" s="63" t="s">
        <v>90</v>
      </c>
      <c r="G10" s="63" t="s">
        <v>91</v>
      </c>
      <c r="H10" s="63" t="s">
        <v>92</v>
      </c>
      <c r="I10" s="63" t="s">
        <v>93</v>
      </c>
      <c r="J10" s="63" t="s">
        <v>94</v>
      </c>
      <c r="K10" s="63" t="s">
        <v>101</v>
      </c>
      <c r="L10" s="63" t="s">
        <v>96</v>
      </c>
      <c r="M10" s="63" t="s">
        <v>97</v>
      </c>
      <c r="N10" s="63" t="s">
        <v>98</v>
      </c>
    </row>
    <row r="11" spans="1:14" ht="33" customHeight="1" x14ac:dyDescent="0.25">
      <c r="A11" s="76" t="str">
        <f>Identificación!I15</f>
        <v>Avance meta de actividades artísticas (2018)</v>
      </c>
      <c r="B11" s="77">
        <v>1</v>
      </c>
      <c r="C11" s="66">
        <f>SUM(Seguimiento!$D$13:D13)/910</f>
        <v>4.3956043956043956E-3</v>
      </c>
      <c r="D11" s="66">
        <f>SUM(Seguimiento!$D$13:E13)/910</f>
        <v>6.5934065934065934E-3</v>
      </c>
      <c r="E11" s="66">
        <f>SUM(Seguimiento!$D$13:F13)/910</f>
        <v>7.8021978021978022E-2</v>
      </c>
      <c r="F11" s="66">
        <f>SUM(Seguimiento!$D$13:G13)/910</f>
        <v>0.18681318681318682</v>
      </c>
      <c r="G11" s="66">
        <f>SUM(Seguimiento!$D$13:H13)/910</f>
        <v>0.28351648351648351</v>
      </c>
      <c r="H11" s="66">
        <f>SUM(Seguimiento!$D$13:I13)/910</f>
        <v>0.3923076923076923</v>
      </c>
      <c r="I11" s="66">
        <f>SUM(Seguimiento!$D$13:J13)/910</f>
        <v>0.49890109890109891</v>
      </c>
      <c r="J11" s="66">
        <f>SUM(Seguimiento!$D$13:K13)/910</f>
        <v>0.5956043956043956</v>
      </c>
      <c r="K11" s="66">
        <f>SUM(Seguimiento!$D$13:L13)/910</f>
        <v>0.72967032967032963</v>
      </c>
      <c r="L11" s="66">
        <f>SUM(Seguimiento!$D$13:M13)/910</f>
        <v>0.87912087912087911</v>
      </c>
      <c r="M11" s="66">
        <f>SUM(Seguimiento!$D$13:N13)/910</f>
        <v>1.043956043956044</v>
      </c>
      <c r="N11" s="66">
        <f>SUM(Seguimiento!$D$13:O13)/910</f>
        <v>1.1527472527472526</v>
      </c>
    </row>
    <row r="12" spans="1:14" ht="33" customHeight="1" x14ac:dyDescent="0.25">
      <c r="A12" s="78" t="str">
        <f>Identificación!I16</f>
        <v>Avance meta de asistencias (2018)</v>
      </c>
      <c r="B12" s="77">
        <v>1</v>
      </c>
      <c r="C12" s="66">
        <f>SUM(Seguimiento!$D$14:D14)/300000</f>
        <v>1.4943333333333333E-2</v>
      </c>
      <c r="D12" s="66">
        <f>SUM(Seguimiento!$D$14:E14)/300000</f>
        <v>2.2693333333333333E-2</v>
      </c>
      <c r="E12" s="66">
        <f>SUM(Seguimiento!$D$14:F14)/300000</f>
        <v>0.14815</v>
      </c>
      <c r="F12" s="66">
        <f>SUM(Seguimiento!$D$14:G14)/300000</f>
        <v>0.28460000000000002</v>
      </c>
      <c r="G12" s="66">
        <f>SUM(Seguimiento!$D$14:H14)/300000</f>
        <v>0.37766666666666665</v>
      </c>
      <c r="H12" s="66">
        <f>SUM(Seguimiento!$D$14:I14)/300000</f>
        <v>0.45487333333333335</v>
      </c>
      <c r="I12" s="66">
        <f>SUM(Seguimiento!$D$14:J14)/300000</f>
        <v>0.53221333333333332</v>
      </c>
      <c r="J12" s="66">
        <f>SUM(Seguimiento!$D$14:K14)/300000</f>
        <v>0.6039066666666667</v>
      </c>
      <c r="K12" s="66">
        <f>SUM(Seguimiento!$D$14:L14)/300000</f>
        <v>0.80176333333333338</v>
      </c>
      <c r="L12" s="66">
        <f>SUM(Seguimiento!$D$14:M14)/300000</f>
        <v>0.93412666666666666</v>
      </c>
      <c r="M12" s="66">
        <f>SUM(Seguimiento!$D$14:N14)/300000</f>
        <v>1.07185</v>
      </c>
      <c r="N12" s="66">
        <f>SUM(Seguimiento!$D$14:O14)/300000</f>
        <v>1.2028633333333334</v>
      </c>
    </row>
    <row r="13" spans="1:14" s="40" customFormat="1" ht="33" customHeight="1" x14ac:dyDescent="0.25">
      <c r="A13" s="76" t="str">
        <f>Identificación!I17&amp;" TJEG"</f>
        <v>Nivel de ocupación mensual de los escenarios TJEG</v>
      </c>
      <c r="B13" s="77">
        <v>0.59</v>
      </c>
      <c r="C13" s="66">
        <v>0</v>
      </c>
      <c r="D13" s="66">
        <v>0</v>
      </c>
      <c r="E13" s="66">
        <f>+TJEG!F14/TJEG!F15</f>
        <v>0.67413107605489286</v>
      </c>
      <c r="F13" s="66">
        <f>+TJEG!G14/TJEG!G15</f>
        <v>0.57524162225634545</v>
      </c>
      <c r="G13" s="66">
        <f>+TJEG!H14/TJEG!H15</f>
        <v>0.46083308583308585</v>
      </c>
      <c r="H13" s="66">
        <f>+TJEG!I14/TJEG!I15</f>
        <v>0.81403858948769126</v>
      </c>
      <c r="I13" s="66">
        <v>0</v>
      </c>
      <c r="J13" s="66">
        <f>+TJEG!K14/TJEG!K15</f>
        <v>0.64574780058651027</v>
      </c>
      <c r="K13" s="66">
        <f>+TJEG!L14/TJEG!L15</f>
        <v>0.6153423417598759</v>
      </c>
      <c r="L13" s="66">
        <f>+TJEG!M14/TJEG!M15</f>
        <v>0.55329597010942089</v>
      </c>
      <c r="M13" s="66">
        <f>+TJEG!N14/TJEG!N15</f>
        <v>0.61256313637456905</v>
      </c>
      <c r="N13" s="66">
        <f>+TJEG!O14/TJEG!O15</f>
        <v>0.73388070514368509</v>
      </c>
    </row>
    <row r="14" spans="1:14" s="40" customFormat="1" ht="33" customHeight="1" x14ac:dyDescent="0.25">
      <c r="A14" s="76" t="str">
        <f>Identificación!I17&amp;" TP"</f>
        <v>Nivel de ocupación mensual de los escenarios TP</v>
      </c>
      <c r="B14" s="77">
        <v>0.95</v>
      </c>
      <c r="C14" s="66">
        <v>0</v>
      </c>
      <c r="D14" s="66">
        <v>0</v>
      </c>
      <c r="E14" s="79">
        <f>TP!F14/TP!F15</f>
        <v>0.66386554621848737</v>
      </c>
      <c r="F14" s="79">
        <f>TP!G14/TP!G15</f>
        <v>0.79954337899543382</v>
      </c>
      <c r="G14" s="79">
        <f>TP!H14/TP!H15</f>
        <v>0.73239436619718312</v>
      </c>
      <c r="H14" s="79">
        <f>TP!I14/TP!I15</f>
        <v>0.83061224489795915</v>
      </c>
      <c r="I14" s="79">
        <f>TP!J14/TP!J15</f>
        <v>0.69903381642512075</v>
      </c>
      <c r="J14" s="79">
        <f>TP!K14/TP!K15</f>
        <v>0.70338983050847459</v>
      </c>
      <c r="K14" s="79">
        <f>TP!L14/TP!L15</f>
        <v>0.74055944055944056</v>
      </c>
      <c r="L14" s="79">
        <f>TP!M14/TP!M15</f>
        <v>1.1047826086956523</v>
      </c>
      <c r="M14" s="79">
        <f>TP!N14/TP!N15</f>
        <v>0.64357366771159874</v>
      </c>
      <c r="N14" s="79">
        <f>TP!O14/TP!O15</f>
        <v>0.88382352941176467</v>
      </c>
    </row>
    <row r="15" spans="1:14" s="40" customFormat="1" ht="33" customHeight="1" x14ac:dyDescent="0.25">
      <c r="A15" s="76" t="str">
        <f>Identificación!I17&amp;" MT"</f>
        <v>Nivel de ocupación mensual de los escenarios MT</v>
      </c>
      <c r="B15" s="77">
        <v>0.51</v>
      </c>
      <c r="C15" s="66">
        <v>0</v>
      </c>
      <c r="D15" s="66">
        <v>0</v>
      </c>
      <c r="E15" s="79">
        <f>MT!F14/MT!F15</f>
        <v>0.84499999999999997</v>
      </c>
      <c r="F15" s="79">
        <f>MT!G14/MT!G15</f>
        <v>1</v>
      </c>
      <c r="G15" s="79">
        <f>MT!H14/MT!H15</f>
        <v>0.40029850746268658</v>
      </c>
      <c r="H15" s="79">
        <f>MT!I14/MT!I15</f>
        <v>1</v>
      </c>
      <c r="I15" s="79">
        <f>MT!J14/MT!J15</f>
        <v>1</v>
      </c>
      <c r="J15" s="79">
        <f>MT!K14/MT!K15</f>
        <v>1</v>
      </c>
      <c r="K15" s="79">
        <f>MT!L14/MT!L15</f>
        <v>0.58685739830129635</v>
      </c>
      <c r="L15" s="79">
        <f>MT!M14/MT!M15</f>
        <v>0.51759530791788855</v>
      </c>
      <c r="M15" s="79">
        <f>MT!N14/MT!N15</f>
        <v>0.25129236071223437</v>
      </c>
      <c r="N15" s="79">
        <f>MT!O14/MT!O15</f>
        <v>0.8833333333333333</v>
      </c>
    </row>
    <row r="16" spans="1:14" ht="33" customHeight="1" x14ac:dyDescent="0.25">
      <c r="A16" s="78" t="str">
        <f>Identificación!I19</f>
        <v>Avance de las acciones de mantenimiento y dotación</v>
      </c>
      <c r="B16" s="26" t="s">
        <v>113</v>
      </c>
      <c r="C16" s="79" t="s">
        <v>120</v>
      </c>
      <c r="D16" s="79" t="s">
        <v>120</v>
      </c>
      <c r="E16" s="79" t="s">
        <v>120</v>
      </c>
      <c r="F16" s="79" t="s">
        <v>120</v>
      </c>
      <c r="G16" s="79" t="s">
        <v>120</v>
      </c>
      <c r="H16" s="79" t="s">
        <v>120</v>
      </c>
      <c r="I16" s="79" t="s">
        <v>120</v>
      </c>
      <c r="J16" s="79" t="s">
        <v>120</v>
      </c>
      <c r="K16" s="79" t="s">
        <v>120</v>
      </c>
      <c r="L16" s="79" t="s">
        <v>120</v>
      </c>
      <c r="M16" s="79" t="s">
        <v>120</v>
      </c>
      <c r="N16" s="79" t="s">
        <v>120</v>
      </c>
    </row>
    <row r="17" spans="1:14" ht="33" customHeight="1" x14ac:dyDescent="0.25">
      <c r="A17" s="78" t="str">
        <f>Identificación!I23</f>
        <v>Ejecución de los recursos gestionados para las acciones de mantenimiento y dotación</v>
      </c>
      <c r="B17" s="26" t="s">
        <v>113</v>
      </c>
      <c r="C17" s="79" t="s">
        <v>120</v>
      </c>
      <c r="D17" s="79" t="s">
        <v>120</v>
      </c>
      <c r="E17" s="79" t="s">
        <v>120</v>
      </c>
      <c r="F17" s="79" t="s">
        <v>120</v>
      </c>
      <c r="G17" s="79" t="s">
        <v>120</v>
      </c>
      <c r="H17" s="79" t="s">
        <v>120</v>
      </c>
      <c r="I17" s="79" t="s">
        <v>120</v>
      </c>
      <c r="J17" s="79" t="s">
        <v>120</v>
      </c>
      <c r="K17" s="79" t="s">
        <v>120</v>
      </c>
      <c r="L17" s="79" t="s">
        <v>120</v>
      </c>
      <c r="M17" s="79" t="s">
        <v>120</v>
      </c>
      <c r="N17" s="79" t="s">
        <v>120</v>
      </c>
    </row>
    <row r="18" spans="1:14" ht="33" customHeight="1" x14ac:dyDescent="0.25">
      <c r="A18" s="78" t="str">
        <f>Identificación!I25&amp;" de escenarios a cargo de SEC"</f>
        <v>Avance de cumplimiento de la meta de recaudo de escenarios a cargo de SEC</v>
      </c>
      <c r="B18" s="80">
        <f>1489246135/1430000000</f>
        <v>1.0414308636363636</v>
      </c>
      <c r="C18" s="66">
        <f>(SUM(TJEG!$D$16:D19)+SUM(TP!$D$16:D19))/2485000000</f>
        <v>9.7295613682092559E-3</v>
      </c>
      <c r="D18" s="66">
        <f>(SUM(TJEG!$D$16:E19)+SUM(TP!$D$16:E19))/2485000000</f>
        <v>1.2248166599597585E-2</v>
      </c>
      <c r="E18" s="66">
        <f>(SUM(TJEG!$D$16:F19)+SUM(TP!$D$16:F19))/2485000000</f>
        <v>3.8816340845070421E-2</v>
      </c>
      <c r="F18" s="66">
        <f>(SUM(TJEG!$D$16:G19)+SUM(TP!$D$16:G19))/2485000000</f>
        <v>0.10016605352112676</v>
      </c>
      <c r="G18" s="66">
        <f>(SUM(TJEG!$D$16:H19)+SUM(TP!$D$16:H19))/2485000000</f>
        <v>0.33673173601609657</v>
      </c>
      <c r="H18" s="66">
        <f>(SUM(TJEG!$D$16:I19)+SUM(TP!$D$16:I19))/2485000000</f>
        <v>0.34600474044265594</v>
      </c>
      <c r="I18" s="66">
        <f>(SUM(TJEG!$D$16:J19)+SUM(TP!$D$16:J19))/2485000000</f>
        <v>0.35215736498993966</v>
      </c>
      <c r="J18" s="66">
        <f>(SUM(TJEG!$D$16:K19)+SUM(TP!$D$16:K19))/2485000000</f>
        <v>0.37777724225352111</v>
      </c>
      <c r="K18" s="66">
        <f>(SUM(TJEG!$D$16:L19)+SUM(TP!$D$16:L19))/2485000000</f>
        <v>0.41195181810865189</v>
      </c>
      <c r="L18" s="66">
        <f>(SUM(TJEG!$D$16:M19)+SUM(TP!$D$16:M19))/2485000000</f>
        <v>0.52990726036217306</v>
      </c>
      <c r="M18" s="66">
        <f>(SUM(TJEG!$D$16:N19)+SUM(TP!$D$16:N19))/2485000000</f>
        <v>0.55915690462776657</v>
      </c>
      <c r="N18" s="66">
        <f>(SUM(TJEG!$D$16:O19)+SUM(TP!$D$16:O19))/2485000000</f>
        <v>0.67883145070422535</v>
      </c>
    </row>
    <row r="19" spans="1:14" s="40" customFormat="1" ht="33" customHeight="1" x14ac:dyDescent="0.25">
      <c r="A19" s="78" t="str">
        <f>Identificación!I25&amp;" TMJMSD"</f>
        <v>Avance de cumplimiento de la meta de recaudo TMJMSD</v>
      </c>
      <c r="B19" s="77">
        <f>5328775093/5670000000</f>
        <v>0.93981924038800702</v>
      </c>
      <c r="C19" s="66">
        <f>SUM(TMJMSD!$D$16:D16)/6215000000</f>
        <v>3.1830965406275141E-2</v>
      </c>
      <c r="D19" s="66">
        <f>SUM(TMJMSD!$D$16:E16)/6215000000</f>
        <v>0.10656876846339501</v>
      </c>
      <c r="E19" s="66">
        <f>SUM(TMJMSD!$D$16:F16)/6215000000</f>
        <v>0.15250779098954143</v>
      </c>
      <c r="F19" s="66">
        <f>SUM(TMJMSD!$D$16:G16)/6215000000</f>
        <v>0.21636081705551086</v>
      </c>
      <c r="G19" s="66">
        <f>SUM(TMJMSD!$D$16:H16)/6215000000</f>
        <v>0.31861277699115043</v>
      </c>
      <c r="H19" s="66">
        <f>SUM(TMJMSD!$D$16:I16)/6215000000</f>
        <v>0.40377452855993562</v>
      </c>
      <c r="I19" s="66">
        <f>SUM(TMJMSD!$D$16:J16)/6215000000</f>
        <v>0.43903120144810942</v>
      </c>
      <c r="J19" s="66">
        <f>SUM(TMJMSD!$D$16:K16)/6215000000</f>
        <v>0.47559363990345938</v>
      </c>
      <c r="K19" s="66">
        <f>SUM(TMJMSD!$D$16:L16)/6215000000</f>
        <v>0.57622158664521317</v>
      </c>
      <c r="L19" s="66">
        <f>SUM(TMJMSD!$D$16:M16)/6215000000</f>
        <v>0.64539942204344325</v>
      </c>
      <c r="M19" s="66">
        <f>SUM(TMJMSD!$D$16:N16)/6215000000</f>
        <v>0.7169664830249397</v>
      </c>
      <c r="N19" s="66">
        <f>SUM(TMJMSD!$D$16:O16)/6215000000</f>
        <v>0.84247474577634751</v>
      </c>
    </row>
    <row r="20" spans="1:14" ht="33" customHeight="1" x14ac:dyDescent="0.25">
      <c r="A20" s="78" t="str">
        <f>Identificación!I29</f>
        <v>Porcentaje de participación de otros aportes monetarios</v>
      </c>
      <c r="B20" s="81" t="s">
        <v>113</v>
      </c>
      <c r="C20" s="82">
        <f>TJEG!D19/Seguimiento!D22</f>
        <v>0.28930248871286079</v>
      </c>
      <c r="D20" s="79">
        <f>TJEG!E19/Seguimiento!E22</f>
        <v>0</v>
      </c>
      <c r="E20" s="79">
        <f>TJEG!F19/Seguimiento!F22</f>
        <v>0</v>
      </c>
      <c r="F20" s="79">
        <f>TJEG!G19/Seguimiento!G22</f>
        <v>0</v>
      </c>
      <c r="G20" s="79">
        <f>TJEG!H19/Seguimiento!H22</f>
        <v>0</v>
      </c>
      <c r="H20" s="79">
        <f>TJEG!I19/Seguimiento!I22</f>
        <v>0</v>
      </c>
      <c r="I20" s="82">
        <f>TJEG!J19/Seguimiento!J22</f>
        <v>3.0658490476197953E-2</v>
      </c>
      <c r="J20" s="79">
        <f>TJEG!K19/Seguimiento!K22</f>
        <v>0</v>
      </c>
      <c r="K20" s="79">
        <f>TJEG!L19/Seguimiento!L22</f>
        <v>0</v>
      </c>
      <c r="L20" s="79">
        <f>TJEG!M19/Seguimiento!M22</f>
        <v>0</v>
      </c>
      <c r="M20" s="79">
        <f>TJEG!N19/Seguimiento!N22</f>
        <v>0</v>
      </c>
      <c r="N20" s="79">
        <f>TJEG!O19/Seguimiento!O22</f>
        <v>0</v>
      </c>
    </row>
    <row r="21" spans="1:14" ht="33" customHeight="1" x14ac:dyDescent="0.25">
      <c r="A21" s="78" t="str">
        <f>Identificación!E30</f>
        <v>Valor de otros aportes (no monetarios) por alianzas, patrocinios y otros conceptos del mes</v>
      </c>
      <c r="B21" s="81" t="s">
        <v>113</v>
      </c>
      <c r="C21" s="57">
        <f>+Seguimiento!D24</f>
        <v>0</v>
      </c>
      <c r="D21" s="57">
        <f>+Seguimiento!E24</f>
        <v>0</v>
      </c>
      <c r="E21" s="57">
        <f>+Seguimiento!F24</f>
        <v>0</v>
      </c>
      <c r="F21" s="57">
        <f>+Seguimiento!G24</f>
        <v>0</v>
      </c>
      <c r="G21" s="57">
        <f>+Seguimiento!H24</f>
        <v>0</v>
      </c>
      <c r="H21" s="57">
        <f>+Seguimiento!I24</f>
        <v>0</v>
      </c>
      <c r="I21" s="57">
        <f>+Seguimiento!J24</f>
        <v>0</v>
      </c>
      <c r="J21" s="57">
        <f>+Seguimiento!K24</f>
        <v>0</v>
      </c>
      <c r="K21" s="57">
        <f>+Seguimiento!L24</f>
        <v>0</v>
      </c>
      <c r="L21" s="57">
        <f>+Seguimiento!M24</f>
        <v>0</v>
      </c>
      <c r="M21" s="57">
        <f>+Seguimiento!N24</f>
        <v>0</v>
      </c>
      <c r="N21" s="57">
        <f>+Seguimiento!O24</f>
        <v>0</v>
      </c>
    </row>
    <row r="22" spans="1:14" ht="16.5" x14ac:dyDescent="0.25">
      <c r="A22" s="83"/>
      <c r="B22" s="83"/>
      <c r="C22" s="83"/>
      <c r="D22" s="83"/>
      <c r="E22" s="83"/>
      <c r="F22" s="83"/>
      <c r="G22" s="83"/>
      <c r="H22" s="83"/>
      <c r="I22" s="83"/>
      <c r="J22" s="83"/>
      <c r="K22" s="83"/>
      <c r="L22" s="83"/>
      <c r="M22" s="83"/>
      <c r="N22" s="83"/>
    </row>
    <row r="23" spans="1:14" ht="16.5" x14ac:dyDescent="0.25">
      <c r="A23" s="210" t="s">
        <v>121</v>
      </c>
      <c r="B23" s="210"/>
      <c r="C23" s="210"/>
      <c r="D23" s="210"/>
      <c r="E23" s="210"/>
      <c r="F23" s="210"/>
      <c r="G23" s="210"/>
      <c r="H23" s="210"/>
      <c r="I23" s="210"/>
      <c r="J23" s="210"/>
      <c r="K23" s="210"/>
      <c r="L23" s="210"/>
      <c r="M23" s="210"/>
      <c r="N23" s="210"/>
    </row>
    <row r="24" spans="1:14" ht="16.5" customHeight="1" x14ac:dyDescent="0.25">
      <c r="A24" s="211" t="s">
        <v>122</v>
      </c>
      <c r="B24" s="211"/>
      <c r="C24" s="211"/>
      <c r="D24" s="211"/>
      <c r="E24" s="211"/>
      <c r="F24" s="211"/>
      <c r="G24" s="211"/>
      <c r="H24" s="212" t="s">
        <v>123</v>
      </c>
      <c r="I24" s="212"/>
      <c r="J24" s="212"/>
      <c r="K24" s="212"/>
      <c r="L24" s="213" t="s">
        <v>124</v>
      </c>
      <c r="M24" s="213"/>
      <c r="N24" s="213"/>
    </row>
    <row r="25" spans="1:14" ht="16.5" customHeight="1" x14ac:dyDescent="0.25">
      <c r="A25" s="60" t="s">
        <v>125</v>
      </c>
      <c r="B25" s="201" t="s">
        <v>100</v>
      </c>
      <c r="C25" s="201"/>
      <c r="D25" s="201"/>
      <c r="E25" s="84" t="s">
        <v>126</v>
      </c>
      <c r="F25" s="85" t="s">
        <v>127</v>
      </c>
      <c r="G25" s="86" t="s">
        <v>128</v>
      </c>
      <c r="H25" s="87" t="s">
        <v>129</v>
      </c>
      <c r="I25" s="87" t="s">
        <v>130</v>
      </c>
      <c r="J25" s="88" t="s">
        <v>131</v>
      </c>
      <c r="K25" s="88" t="s">
        <v>132</v>
      </c>
      <c r="L25" s="89" t="s">
        <v>133</v>
      </c>
      <c r="M25" s="214" t="s">
        <v>134</v>
      </c>
      <c r="N25" s="214"/>
    </row>
    <row r="26" spans="1:14" ht="30" customHeight="1" x14ac:dyDescent="0.25">
      <c r="A26" s="156" t="str">
        <f>Identificación!B15</f>
        <v>1.1 Oferta en espacio público, escenarios locales y escenarios a cargo de la Subdirección de Equipamientos Culturales</v>
      </c>
      <c r="B26" s="185" t="str">
        <f>A11</f>
        <v>Avance meta de actividades artísticas (2018)</v>
      </c>
      <c r="C26" s="185"/>
      <c r="D26" s="185"/>
      <c r="E26" s="73" t="s">
        <v>159</v>
      </c>
      <c r="F26" s="73" t="s">
        <v>160</v>
      </c>
      <c r="G26" s="73" t="s">
        <v>161</v>
      </c>
      <c r="H26" s="222">
        <f>+E11</f>
        <v>7.8021978021978022E-2</v>
      </c>
      <c r="I26" s="223">
        <f>+H11</f>
        <v>0.3923076923076923</v>
      </c>
      <c r="J26" s="223">
        <f>+K11</f>
        <v>0.72967032967032963</v>
      </c>
      <c r="K26" s="224">
        <f>+N11</f>
        <v>1.1527472527472526</v>
      </c>
      <c r="L26" s="90"/>
      <c r="M26" s="215"/>
      <c r="N26" s="215"/>
    </row>
    <row r="27" spans="1:14" ht="30" customHeight="1" x14ac:dyDescent="0.25">
      <c r="A27" s="156"/>
      <c r="B27" s="185" t="str">
        <f>A12</f>
        <v>Avance meta de asistencias (2018)</v>
      </c>
      <c r="C27" s="185"/>
      <c r="D27" s="185"/>
      <c r="E27" s="73" t="s">
        <v>159</v>
      </c>
      <c r="F27" s="73" t="s">
        <v>160</v>
      </c>
      <c r="G27" s="73" t="s">
        <v>161</v>
      </c>
      <c r="H27" s="222">
        <f>+E12</f>
        <v>0.14815</v>
      </c>
      <c r="I27" s="223">
        <f>+H12</f>
        <v>0.45487333333333335</v>
      </c>
      <c r="J27" s="223">
        <f>+K12</f>
        <v>0.80176333333333338</v>
      </c>
      <c r="K27" s="224">
        <f t="shared" ref="K27:K34" si="0">+N12</f>
        <v>1.2028633333333334</v>
      </c>
      <c r="L27" s="90"/>
      <c r="M27" s="215"/>
      <c r="N27" s="215"/>
    </row>
    <row r="28" spans="1:14" s="40" customFormat="1" ht="30" customHeight="1" x14ac:dyDescent="0.25">
      <c r="A28" s="156"/>
      <c r="B28" s="185" t="str">
        <f>+A13</f>
        <v>Nivel de ocupación mensual de los escenarios TJEG</v>
      </c>
      <c r="C28" s="185"/>
      <c r="D28" s="185"/>
      <c r="E28" s="73" t="s">
        <v>141</v>
      </c>
      <c r="F28" s="73" t="s">
        <v>142</v>
      </c>
      <c r="G28" s="73" t="s">
        <v>143</v>
      </c>
      <c r="H28" s="225">
        <f>+TJEG!F14/TJEG!F15</f>
        <v>0.67413107605489286</v>
      </c>
      <c r="I28" s="225">
        <f>SUM(TJEG!G14:I14)/SUM(TJEG!G15:I15)</f>
        <v>0.52985561784809154</v>
      </c>
      <c r="J28" s="226">
        <f>SUM(TJEG!K14:L14)/SUM(TJEG!K15:L15)</f>
        <v>0.61693066576794631</v>
      </c>
      <c r="K28" s="224">
        <f t="shared" si="0"/>
        <v>0.73388070514368509</v>
      </c>
      <c r="L28" s="90"/>
      <c r="M28" s="91"/>
      <c r="N28" s="39"/>
    </row>
    <row r="29" spans="1:14" s="40" customFormat="1" ht="30" customHeight="1" x14ac:dyDescent="0.25">
      <c r="A29" s="156"/>
      <c r="B29" s="185" t="str">
        <f>+A14</f>
        <v>Nivel de ocupación mensual de los escenarios TP</v>
      </c>
      <c r="C29" s="185"/>
      <c r="D29" s="185"/>
      <c r="E29" s="73" t="s">
        <v>141</v>
      </c>
      <c r="F29" s="73" t="s">
        <v>142</v>
      </c>
      <c r="G29" s="73" t="s">
        <v>143</v>
      </c>
      <c r="H29" s="224">
        <f>TP!F14/TP!F15</f>
        <v>0.66386554621848737</v>
      </c>
      <c r="I29" s="224">
        <f>SUM(TP!G14:I14)/SUM(TP!G15:I15)</f>
        <v>0.79335727109515264</v>
      </c>
      <c r="J29" s="224">
        <f>SUM(TP!K14:L14)/SUM(TP!K15:L15)</f>
        <v>0.72375478927203063</v>
      </c>
      <c r="K29" s="224">
        <f t="shared" si="0"/>
        <v>0.88382352941176467</v>
      </c>
      <c r="L29" s="90"/>
      <c r="M29" s="91"/>
      <c r="N29" s="39"/>
    </row>
    <row r="30" spans="1:14" ht="30" customHeight="1" x14ac:dyDescent="0.25">
      <c r="A30" s="156"/>
      <c r="B30" s="185" t="str">
        <f>+A15</f>
        <v>Nivel de ocupación mensual de los escenarios MT</v>
      </c>
      <c r="C30" s="185"/>
      <c r="D30" s="185"/>
      <c r="E30" s="73" t="s">
        <v>141</v>
      </c>
      <c r="F30" s="73" t="s">
        <v>142</v>
      </c>
      <c r="G30" s="73" t="s">
        <v>143</v>
      </c>
      <c r="H30" s="224">
        <f>MT!F14/MT!F15</f>
        <v>0.84499999999999997</v>
      </c>
      <c r="I30" s="224">
        <f>SUM(MT!G14:I14)/SUM(MT!G15:I15)</f>
        <v>0.723696878008527</v>
      </c>
      <c r="J30" s="224">
        <f>SUM(MT!K14:L14)/SUM(MT!K15:L15)</f>
        <v>0.68802322441263841</v>
      </c>
      <c r="K30" s="224">
        <f t="shared" si="0"/>
        <v>0.8833333333333333</v>
      </c>
      <c r="L30" s="90"/>
      <c r="M30" s="215"/>
      <c r="N30" s="215"/>
    </row>
    <row r="31" spans="1:14" ht="30" hidden="1" customHeight="1" x14ac:dyDescent="0.25">
      <c r="A31" s="216" t="str">
        <f>Identificación!B19&amp;" de infraestructura especializada para las Artes Escénicas."</f>
        <v>2.1 Plan Plurianual de Mantenimiento y Dotación de infraestructura especializada para las Artes Escénicas.</v>
      </c>
      <c r="B31" s="185" t="str">
        <f>A16</f>
        <v>Avance de las acciones de mantenimiento y dotación</v>
      </c>
      <c r="C31" s="185"/>
      <c r="D31" s="185"/>
      <c r="E31" s="73" t="s">
        <v>113</v>
      </c>
      <c r="F31" s="73" t="s">
        <v>113</v>
      </c>
      <c r="G31" s="73" t="s">
        <v>113</v>
      </c>
      <c r="H31" s="227" t="s">
        <v>120</v>
      </c>
      <c r="I31" s="227" t="s">
        <v>120</v>
      </c>
      <c r="J31" s="227" t="s">
        <v>120</v>
      </c>
      <c r="K31" s="224" t="str">
        <f t="shared" si="0"/>
        <v>sin info.</v>
      </c>
      <c r="L31" s="90"/>
      <c r="M31" s="215"/>
      <c r="N31" s="215"/>
    </row>
    <row r="32" spans="1:14" ht="45.75" hidden="1" customHeight="1" x14ac:dyDescent="0.25">
      <c r="A32" s="216"/>
      <c r="B32" s="185" t="str">
        <f>A17</f>
        <v>Ejecución de los recursos gestionados para las acciones de mantenimiento y dotación</v>
      </c>
      <c r="C32" s="185"/>
      <c r="D32" s="185"/>
      <c r="E32" s="73" t="s">
        <v>113</v>
      </c>
      <c r="F32" s="73" t="s">
        <v>113</v>
      </c>
      <c r="G32" s="73" t="s">
        <v>113</v>
      </c>
      <c r="H32" s="227" t="s">
        <v>120</v>
      </c>
      <c r="I32" s="227" t="s">
        <v>120</v>
      </c>
      <c r="J32" s="227" t="s">
        <v>120</v>
      </c>
      <c r="K32" s="224" t="str">
        <f t="shared" si="0"/>
        <v>sin info.</v>
      </c>
      <c r="L32" s="90"/>
      <c r="M32" s="215"/>
      <c r="N32" s="215"/>
    </row>
    <row r="33" spans="1:14" ht="30" customHeight="1" x14ac:dyDescent="0.25">
      <c r="A33" s="217" t="str">
        <f>Identificación!B25</f>
        <v>3.1 Sostenibilidad Económica</v>
      </c>
      <c r="B33" s="185" t="str">
        <f>A18</f>
        <v>Avance de cumplimiento de la meta de recaudo de escenarios a cargo de SEC</v>
      </c>
      <c r="C33" s="185"/>
      <c r="D33" s="185"/>
      <c r="E33" s="73" t="s">
        <v>174</v>
      </c>
      <c r="F33" s="73" t="s">
        <v>175</v>
      </c>
      <c r="G33" s="73" t="s">
        <v>176</v>
      </c>
      <c r="H33" s="228">
        <f>+E18</f>
        <v>3.8816340845070421E-2</v>
      </c>
      <c r="I33" s="229">
        <f>+H18</f>
        <v>0.34600474044265594</v>
      </c>
      <c r="J33" s="229">
        <f>+K18</f>
        <v>0.41195181810865189</v>
      </c>
      <c r="K33" s="224">
        <f t="shared" si="0"/>
        <v>0.67883145070422535</v>
      </c>
      <c r="L33" s="90"/>
      <c r="M33" s="215"/>
      <c r="N33" s="215"/>
    </row>
    <row r="34" spans="1:14" s="40" customFormat="1" ht="30" customHeight="1" x14ac:dyDescent="0.25">
      <c r="A34" s="217"/>
      <c r="B34" s="185" t="str">
        <f>A19</f>
        <v>Avance de cumplimiento de la meta de recaudo TMJMSD</v>
      </c>
      <c r="C34" s="185"/>
      <c r="D34" s="185"/>
      <c r="E34" s="73" t="s">
        <v>174</v>
      </c>
      <c r="F34" s="73" t="s">
        <v>175</v>
      </c>
      <c r="G34" s="73" t="s">
        <v>176</v>
      </c>
      <c r="H34" s="230">
        <f>+E19</f>
        <v>0.15250779098954143</v>
      </c>
      <c r="I34" s="230">
        <f>+H19</f>
        <v>0.40377452855993562</v>
      </c>
      <c r="J34" s="231">
        <f>+K19</f>
        <v>0.57622158664521317</v>
      </c>
      <c r="K34" s="224">
        <f t="shared" si="0"/>
        <v>0.84247474577634751</v>
      </c>
      <c r="L34" s="90"/>
      <c r="M34" s="91"/>
      <c r="N34" s="39"/>
    </row>
    <row r="35" spans="1:14" ht="15.75" hidden="1" customHeight="1" x14ac:dyDescent="0.3">
      <c r="A35" s="92"/>
      <c r="B35" s="40"/>
      <c r="C35" s="40"/>
      <c r="D35" s="40"/>
      <c r="E35" s="92"/>
      <c r="F35" s="92"/>
      <c r="G35" s="92"/>
      <c r="H35" s="92"/>
      <c r="I35" s="92"/>
      <c r="J35" s="92"/>
      <c r="K35" s="92"/>
      <c r="L35" s="92"/>
      <c r="M35" s="92"/>
      <c r="N35" s="92"/>
    </row>
    <row r="36" spans="1:14" ht="16.5" hidden="1" x14ac:dyDescent="0.3">
      <c r="A36" s="92"/>
      <c r="E36" s="92"/>
      <c r="F36" s="92"/>
      <c r="G36" s="92"/>
      <c r="H36" s="92"/>
      <c r="I36" s="92"/>
      <c r="J36" s="92"/>
      <c r="K36" s="92"/>
      <c r="L36" s="92"/>
      <c r="M36" s="92"/>
      <c r="N36" s="92"/>
    </row>
    <row r="37" spans="1:14" ht="16.5" hidden="1" x14ac:dyDescent="0.25">
      <c r="A37" s="210" t="s">
        <v>147</v>
      </c>
      <c r="B37" s="210"/>
      <c r="C37" s="210"/>
      <c r="D37" s="210"/>
      <c r="E37" s="210"/>
      <c r="F37" s="210"/>
      <c r="G37" s="210"/>
      <c r="H37" s="210"/>
      <c r="I37" s="210"/>
      <c r="J37" s="210"/>
      <c r="K37" s="210"/>
      <c r="L37" s="210"/>
      <c r="M37" s="210"/>
      <c r="N37" s="210"/>
    </row>
    <row r="38" spans="1:14" ht="54.75" hidden="1" customHeight="1" x14ac:dyDescent="0.25">
      <c r="A38" s="1" t="str">
        <f>B26</f>
        <v>Avance meta de actividades artísticas (2018)</v>
      </c>
      <c r="B38" s="218" t="s">
        <v>299</v>
      </c>
      <c r="C38" s="218"/>
      <c r="D38" s="218"/>
      <c r="E38" s="218"/>
      <c r="F38" s="218"/>
      <c r="G38" s="218"/>
      <c r="H38" s="218"/>
      <c r="I38" s="218"/>
      <c r="J38" s="218"/>
      <c r="K38" s="218"/>
      <c r="L38" s="218"/>
      <c r="M38" s="218"/>
      <c r="N38" s="218"/>
    </row>
    <row r="39" spans="1:14" ht="36" hidden="1" customHeight="1" x14ac:dyDescent="0.25">
      <c r="A39" s="1" t="str">
        <f>B27</f>
        <v>Avance meta de asistencias (2018)</v>
      </c>
      <c r="B39" s="218" t="s">
        <v>300</v>
      </c>
      <c r="C39" s="218"/>
      <c r="D39" s="218"/>
      <c r="E39" s="218"/>
      <c r="F39" s="218"/>
      <c r="G39" s="218"/>
      <c r="H39" s="218"/>
      <c r="I39" s="218"/>
      <c r="J39" s="218"/>
      <c r="K39" s="218"/>
      <c r="L39" s="218"/>
      <c r="M39" s="218"/>
      <c r="N39" s="218"/>
    </row>
    <row r="40" spans="1:14" ht="71.25" hidden="1" customHeight="1" x14ac:dyDescent="0.25">
      <c r="A40" s="1" t="str">
        <f>+Identificación!I17</f>
        <v>Nivel de ocupación mensual de los escenarios</v>
      </c>
      <c r="B40" s="218" t="s">
        <v>301</v>
      </c>
      <c r="C40" s="218"/>
      <c r="D40" s="218"/>
      <c r="E40" s="218"/>
      <c r="F40" s="218"/>
      <c r="G40" s="218"/>
      <c r="H40" s="218"/>
      <c r="I40" s="218"/>
      <c r="J40" s="218"/>
      <c r="K40" s="218"/>
      <c r="L40" s="218"/>
      <c r="M40" s="218"/>
      <c r="N40" s="218"/>
    </row>
    <row r="41" spans="1:14" ht="87.75" hidden="1" customHeight="1" x14ac:dyDescent="0.25">
      <c r="A41" s="1" t="str">
        <f>B31</f>
        <v>Avance de las acciones de mantenimiento y dotación</v>
      </c>
      <c r="B41" s="218" t="s">
        <v>148</v>
      </c>
      <c r="C41" s="218"/>
      <c r="D41" s="218"/>
      <c r="E41" s="218"/>
      <c r="F41" s="218"/>
      <c r="G41" s="218"/>
      <c r="H41" s="218"/>
      <c r="I41" s="218"/>
      <c r="J41" s="218"/>
      <c r="K41" s="218"/>
      <c r="L41" s="218"/>
      <c r="M41" s="218"/>
      <c r="N41" s="218"/>
    </row>
    <row r="42" spans="1:14" ht="45" hidden="1" customHeight="1" x14ac:dyDescent="0.25">
      <c r="A42" s="1" t="str">
        <f>B32</f>
        <v>Ejecución de los recursos gestionados para las acciones de mantenimiento y dotación</v>
      </c>
      <c r="B42" s="219" t="s">
        <v>149</v>
      </c>
      <c r="C42" s="219"/>
      <c r="D42" s="219"/>
      <c r="E42" s="219"/>
      <c r="F42" s="219"/>
      <c r="G42" s="219"/>
      <c r="H42" s="219"/>
      <c r="I42" s="219"/>
      <c r="J42" s="219"/>
      <c r="K42" s="219"/>
      <c r="L42" s="219"/>
      <c r="M42" s="219"/>
      <c r="N42" s="219"/>
    </row>
    <row r="43" spans="1:14" ht="50.1" hidden="1" customHeight="1" x14ac:dyDescent="0.25">
      <c r="A43" s="1" t="str">
        <f>B33</f>
        <v>Avance de cumplimiento de la meta de recaudo de escenarios a cargo de SEC</v>
      </c>
      <c r="B43" s="218" t="s">
        <v>150</v>
      </c>
      <c r="C43" s="218"/>
      <c r="D43" s="218"/>
      <c r="E43" s="218"/>
      <c r="F43" s="218"/>
      <c r="G43" s="218"/>
      <c r="H43" s="218"/>
      <c r="I43" s="218"/>
      <c r="J43" s="218"/>
      <c r="K43" s="218"/>
      <c r="L43" s="218"/>
      <c r="M43" s="218"/>
      <c r="N43" s="218"/>
    </row>
    <row r="44" spans="1:14" ht="16.5" hidden="1" x14ac:dyDescent="0.3">
      <c r="A44" s="92"/>
      <c r="E44" s="92"/>
      <c r="F44" s="92"/>
      <c r="G44" s="92"/>
      <c r="H44" s="92"/>
      <c r="I44" s="92"/>
      <c r="J44" s="92"/>
      <c r="K44" s="92"/>
      <c r="L44" s="92"/>
      <c r="M44" s="92"/>
      <c r="N44" s="92"/>
    </row>
    <row r="45" spans="1:14" ht="15" hidden="1" customHeight="1" x14ac:dyDescent="0.25">
      <c r="A45" s="220" t="s">
        <v>151</v>
      </c>
      <c r="B45" s="220"/>
      <c r="C45" s="220"/>
      <c r="D45" s="220"/>
      <c r="E45" s="220"/>
      <c r="F45" s="220"/>
      <c r="G45" s="220"/>
      <c r="H45" s="220"/>
      <c r="I45" s="220"/>
      <c r="J45" s="220"/>
      <c r="K45" s="220"/>
      <c r="L45" s="220"/>
      <c r="M45" s="220"/>
      <c r="N45" s="220"/>
    </row>
    <row r="46" spans="1:14" ht="15" customHeight="1" x14ac:dyDescent="0.25">
      <c r="A46" s="201" t="s">
        <v>100</v>
      </c>
      <c r="B46" s="201"/>
      <c r="C46" s="221" t="s">
        <v>152</v>
      </c>
      <c r="D46" s="221"/>
      <c r="E46" s="221"/>
      <c r="F46" s="221" t="s">
        <v>130</v>
      </c>
      <c r="G46" s="221"/>
      <c r="H46" s="221"/>
      <c r="I46" s="221" t="s">
        <v>131</v>
      </c>
      <c r="J46" s="221"/>
      <c r="K46" s="221"/>
      <c r="L46" s="221" t="s">
        <v>132</v>
      </c>
      <c r="M46" s="221"/>
      <c r="N46" s="221"/>
    </row>
    <row r="47" spans="1:14" x14ac:dyDescent="0.25">
      <c r="A47" s="201"/>
      <c r="B47" s="201"/>
      <c r="C47" s="93" t="s">
        <v>126</v>
      </c>
      <c r="D47" s="94" t="s">
        <v>127</v>
      </c>
      <c r="E47" s="86" t="s">
        <v>128</v>
      </c>
      <c r="F47" s="93" t="s">
        <v>126</v>
      </c>
      <c r="G47" s="94" t="s">
        <v>127</v>
      </c>
      <c r="H47" s="86" t="s">
        <v>128</v>
      </c>
      <c r="I47" s="93" t="s">
        <v>126</v>
      </c>
      <c r="J47" s="94" t="s">
        <v>127</v>
      </c>
      <c r="K47" s="86" t="s">
        <v>128</v>
      </c>
      <c r="L47" s="93" t="s">
        <v>126</v>
      </c>
      <c r="M47" s="94" t="s">
        <v>127</v>
      </c>
      <c r="N47" s="86" t="s">
        <v>128</v>
      </c>
    </row>
    <row r="48" spans="1:14" ht="21" customHeight="1" x14ac:dyDescent="0.25">
      <c r="A48" s="156" t="str">
        <f>A11</f>
        <v>Avance meta de actividades artísticas (2018)</v>
      </c>
      <c r="B48" s="156"/>
      <c r="C48" s="95" t="s">
        <v>153</v>
      </c>
      <c r="D48" s="96" t="s">
        <v>154</v>
      </c>
      <c r="E48" s="97" t="s">
        <v>155</v>
      </c>
      <c r="F48" s="98" t="s">
        <v>156</v>
      </c>
      <c r="G48" s="99" t="s">
        <v>157</v>
      </c>
      <c r="H48" s="100" t="s">
        <v>158</v>
      </c>
      <c r="I48" s="95" t="s">
        <v>135</v>
      </c>
      <c r="J48" s="96" t="s">
        <v>136</v>
      </c>
      <c r="K48" s="97" t="s">
        <v>137</v>
      </c>
      <c r="L48" s="95" t="s">
        <v>159</v>
      </c>
      <c r="M48" s="96" t="s">
        <v>160</v>
      </c>
      <c r="N48" s="97" t="s">
        <v>161</v>
      </c>
    </row>
    <row r="49" spans="1:14" ht="21" customHeight="1" x14ac:dyDescent="0.25">
      <c r="A49" s="156" t="str">
        <f>A12</f>
        <v>Avance meta de asistencias (2018)</v>
      </c>
      <c r="B49" s="156"/>
      <c r="C49" s="101" t="s">
        <v>162</v>
      </c>
      <c r="D49" s="102" t="s">
        <v>163</v>
      </c>
      <c r="E49" s="103" t="s">
        <v>164</v>
      </c>
      <c r="F49" s="104" t="s">
        <v>165</v>
      </c>
      <c r="G49" s="73" t="s">
        <v>166</v>
      </c>
      <c r="H49" s="105" t="s">
        <v>167</v>
      </c>
      <c r="I49" s="101" t="s">
        <v>138</v>
      </c>
      <c r="J49" s="102" t="s">
        <v>139</v>
      </c>
      <c r="K49" s="103" t="s">
        <v>140</v>
      </c>
      <c r="L49" s="101" t="s">
        <v>159</v>
      </c>
      <c r="M49" s="102" t="s">
        <v>160</v>
      </c>
      <c r="N49" s="103" t="s">
        <v>161</v>
      </c>
    </row>
    <row r="50" spans="1:14" ht="21" customHeight="1" x14ac:dyDescent="0.25">
      <c r="A50" s="156" t="str">
        <f>+A40</f>
        <v>Nivel de ocupación mensual de los escenarios</v>
      </c>
      <c r="B50" s="156"/>
      <c r="C50" s="106" t="s">
        <v>141</v>
      </c>
      <c r="D50" s="107" t="s">
        <v>142</v>
      </c>
      <c r="E50" s="108" t="s">
        <v>143</v>
      </c>
      <c r="F50" s="106" t="s">
        <v>141</v>
      </c>
      <c r="G50" s="107" t="s">
        <v>142</v>
      </c>
      <c r="H50" s="108" t="s">
        <v>143</v>
      </c>
      <c r="I50" s="106" t="s">
        <v>141</v>
      </c>
      <c r="J50" s="107" t="s">
        <v>142</v>
      </c>
      <c r="K50" s="108" t="s">
        <v>143</v>
      </c>
      <c r="L50" s="106" t="s">
        <v>141</v>
      </c>
      <c r="M50" s="107" t="s">
        <v>142</v>
      </c>
      <c r="N50" s="108" t="s">
        <v>143</v>
      </c>
    </row>
    <row r="51" spans="1:14" ht="16.5" x14ac:dyDescent="0.25">
      <c r="A51" s="156" t="str">
        <f>+A43</f>
        <v>Avance de cumplimiento de la meta de recaudo de escenarios a cargo de SEC</v>
      </c>
      <c r="B51" s="156"/>
      <c r="C51" s="109" t="s">
        <v>168</v>
      </c>
      <c r="D51" s="110" t="s">
        <v>169</v>
      </c>
      <c r="E51" s="111" t="s">
        <v>170</v>
      </c>
      <c r="F51" s="112" t="s">
        <v>171</v>
      </c>
      <c r="G51" s="113" t="s">
        <v>172</v>
      </c>
      <c r="H51" s="114" t="s">
        <v>173</v>
      </c>
      <c r="I51" s="109" t="s">
        <v>144</v>
      </c>
      <c r="J51" s="110" t="s">
        <v>145</v>
      </c>
      <c r="K51" s="111" t="s">
        <v>146</v>
      </c>
      <c r="L51" s="109" t="s">
        <v>174</v>
      </c>
      <c r="M51" s="110" t="s">
        <v>175</v>
      </c>
      <c r="N51" s="111" t="s">
        <v>176</v>
      </c>
    </row>
  </sheetData>
  <mergeCells count="55">
    <mergeCell ref="A48:B48"/>
    <mergeCell ref="A49:B49"/>
    <mergeCell ref="A50:B50"/>
    <mergeCell ref="A51:B51"/>
    <mergeCell ref="B43:N43"/>
    <mergeCell ref="A45:N45"/>
    <mergeCell ref="A46:B47"/>
    <mergeCell ref="C46:E46"/>
    <mergeCell ref="F46:H46"/>
    <mergeCell ref="I46:K46"/>
    <mergeCell ref="L46:N46"/>
    <mergeCell ref="B38:N38"/>
    <mergeCell ref="B39:N39"/>
    <mergeCell ref="B40:N40"/>
    <mergeCell ref="B41:N41"/>
    <mergeCell ref="B42:N42"/>
    <mergeCell ref="A33:A34"/>
    <mergeCell ref="B33:D33"/>
    <mergeCell ref="M33:N33"/>
    <mergeCell ref="B34:D34"/>
    <mergeCell ref="A37:N37"/>
    <mergeCell ref="A31:A32"/>
    <mergeCell ref="B31:D31"/>
    <mergeCell ref="M31:N31"/>
    <mergeCell ref="B32:D32"/>
    <mergeCell ref="M32:N32"/>
    <mergeCell ref="B25:D25"/>
    <mergeCell ref="M25:N25"/>
    <mergeCell ref="A26:A30"/>
    <mergeCell ref="B26:D26"/>
    <mergeCell ref="M26:N26"/>
    <mergeCell ref="B27:D27"/>
    <mergeCell ref="M27:N27"/>
    <mergeCell ref="B28:D28"/>
    <mergeCell ref="B29:D29"/>
    <mergeCell ref="B30:D30"/>
    <mergeCell ref="M30:N30"/>
    <mergeCell ref="A8:N8"/>
    <mergeCell ref="A9:N9"/>
    <mergeCell ref="A23:N23"/>
    <mergeCell ref="A24:G24"/>
    <mergeCell ref="H24:K24"/>
    <mergeCell ref="L24:N24"/>
    <mergeCell ref="A5:N5"/>
    <mergeCell ref="A6:C6"/>
    <mergeCell ref="D6:N6"/>
    <mergeCell ref="A7:C7"/>
    <mergeCell ref="D7:N7"/>
    <mergeCell ref="A1:B4"/>
    <mergeCell ref="C1:J2"/>
    <mergeCell ref="K1:N1"/>
    <mergeCell ref="K2:N2"/>
    <mergeCell ref="C3:J4"/>
    <mergeCell ref="K3:N3"/>
    <mergeCell ref="K4:N4"/>
  </mergeCells>
  <conditionalFormatting sqref="D7:N7 L26:N34 B38:N43">
    <cfRule type="expression" dxfId="28" priority="14">
      <formula>LEN(TRIM(B38))=0</formula>
    </cfRule>
  </conditionalFormatting>
  <conditionalFormatting sqref="K26:K27">
    <cfRule type="cellIs" dxfId="27" priority="12" operator="lessThan">
      <formula>0.65</formula>
    </cfRule>
    <cfRule type="cellIs" dxfId="26" priority="11" operator="between">
      <formula>0.65</formula>
      <formula>0.8</formula>
    </cfRule>
    <cfRule type="cellIs" dxfId="25" priority="10" operator="greaterThan">
      <formula>0.8</formula>
    </cfRule>
  </conditionalFormatting>
  <conditionalFormatting sqref="K28:K30">
    <cfRule type="cellIs" dxfId="24" priority="9" operator="lessThan">
      <formula>0.3</formula>
    </cfRule>
    <cfRule type="cellIs" dxfId="23" priority="8" operator="between">
      <formula>0.3</formula>
      <formula>0.75</formula>
    </cfRule>
    <cfRule type="cellIs" dxfId="22" priority="7" operator="greaterThan">
      <formula>0.8</formula>
    </cfRule>
  </conditionalFormatting>
  <conditionalFormatting sqref="K33:K34">
    <cfRule type="cellIs" dxfId="21" priority="6" operator="lessThan">
      <formula>0.75</formula>
    </cfRule>
    <cfRule type="cellIs" dxfId="20" priority="5" operator="between">
      <formula>0.75</formula>
      <formula>0.88</formula>
    </cfRule>
    <cfRule type="cellIs" dxfId="19" priority="4" operator="greaterThan">
      <formula>0.88</formula>
    </cfRule>
  </conditionalFormatting>
  <conditionalFormatting sqref="H29:J30">
    <cfRule type="cellIs" dxfId="16" priority="1" operator="greaterThan">
      <formula>0.75</formula>
    </cfRule>
    <cfRule type="cellIs" dxfId="17" priority="2" operator="between">
      <formula>0.3</formula>
      <formula>0.75</formula>
    </cfRule>
    <cfRule type="cellIs" dxfId="18" priority="3" operator="lessThan">
      <formula>0.3</formula>
    </cfRule>
  </conditionalFormatting>
  <pageMargins left="0.7" right="0.7" top="0.75" bottom="0.75" header="0.51180555555555496" footer="0.51180555555555496"/>
  <pageSetup firstPageNumber="0" orientation="portrait" horizontalDpi="300" verticalDpi="300" r:id="rId1"/>
  <drawing r:id="rId2"/>
  <extLst>
    <ext xmlns:x14="http://schemas.microsoft.com/office/spreadsheetml/2009/9/main" uri="{CCE6A557-97BC-4b89-ADB6-D9C93CAAB3DF}">
      <x14:dataValidations xmlns:xm="http://schemas.microsoft.com/office/excel/2006/main" disablePrompts="1" count="2">
        <x14:dataValidation type="list" allowBlank="1">
          <x14:formula1>
            <xm:f>Listas!$A$19:$A$20</xm:f>
          </x14:formula1>
          <x14:formula2>
            <xm:f>0</xm:f>
          </x14:formula2>
          <xm:sqref>L26:L34</xm:sqref>
        </x14:dataValidation>
        <x14:dataValidation type="list" allowBlank="1">
          <x14:formula1>
            <xm:f>Listas!$C$2:$C$5</xm:f>
          </x14:formula1>
          <x14:formula2>
            <xm:f>0</xm:f>
          </x14:formula2>
          <xm:sqref>M26:M34</xm:sqref>
        </x14:dataValidation>
      </x14:dataValidations>
    </ext>
  </extLst>
</worksheet>
</file>

<file path=docProps/app.xml><?xml version="1.0" encoding="utf-8"?>
<Properties xmlns="http://schemas.openxmlformats.org/officeDocument/2006/extended-properties" xmlns:vt="http://schemas.openxmlformats.org/officeDocument/2006/docPropsVTypes">
  <Template/>
  <TotalTime>16</TotalTime>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Identificación</vt:lpstr>
      <vt:lpstr>TMJMSD</vt:lpstr>
      <vt:lpstr>TJEG</vt:lpstr>
      <vt:lpstr>MT</vt:lpstr>
      <vt:lpstr>TP</vt:lpstr>
      <vt:lpstr>EM</vt:lpstr>
      <vt:lpstr>CC</vt:lpstr>
      <vt:lpstr>Seguimiento</vt:lpstr>
      <vt:lpstr>Análisis</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NATLOP</cp:lastModifiedBy>
  <cp:revision>5</cp:revision>
  <dcterms:modified xsi:type="dcterms:W3CDTF">2019-02-28T21:19:33Z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