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TLOP\Desktop\INDICADORES\CIERRE 2017\Equipamientos\"/>
    </mc:Choice>
  </mc:AlternateContent>
  <bookViews>
    <workbookView xWindow="0" yWindow="0" windowWidth="24210" windowHeight="9810" tabRatio="694"/>
  </bookViews>
  <sheets>
    <sheet name="GEC-01 Recaudos Subd Equipam" sheetId="3" r:id="rId1"/>
    <sheet name="GEC-02 Increm Ingresos Equip" sheetId="5" r:id="rId2"/>
    <sheet name="GEC-05 Eventos Equipam" sheetId="11" r:id="rId3"/>
    <sheet name="GEC-06 Asistencias Equipam" sheetId="17" r:id="rId4"/>
    <sheet name="GEC-07 Asist Eventos Subd" sheetId="20" r:id="rId5"/>
    <sheet name="GEC-08 Incr No. Eventos Escen" sheetId="15" r:id="rId6"/>
  </sheets>
  <externalReferences>
    <externalReference r:id="rId7"/>
  </externalReferences>
  <definedNames>
    <definedName name="_xlnm.Print_Area" localSheetId="0">'GEC-01 Recaudos Subd Equipam'!$A$1:$O$42</definedName>
    <definedName name="_xlnm.Print_Area" localSheetId="1">'GEC-02 Increm Ingresos Equip'!$A$1:$O$36</definedName>
    <definedName name="_xlnm.Print_Area" localSheetId="2">'GEC-05 Eventos Equipam'!$A$1:$O$45</definedName>
    <definedName name="_xlnm.Print_Area" localSheetId="3">'GEC-06 Asistencias Equipam'!$A$1:$O$48</definedName>
    <definedName name="_xlnm.Print_Area" localSheetId="4">'GEC-07 Asist Eventos Subd'!$A$1:$O$36</definedName>
    <definedName name="_xlnm.Print_Area" localSheetId="5">'GEC-08 Incr No. Eventos Escen'!$A$1:$O$38</definedName>
  </definedNames>
  <calcPr calcId="162913"/>
</workbook>
</file>

<file path=xl/calcChain.xml><?xml version="1.0" encoding="utf-8"?>
<calcChain xmlns="http://schemas.openxmlformats.org/spreadsheetml/2006/main">
  <c r="R28" i="17" l="1"/>
  <c r="C23" i="3"/>
  <c r="D23" i="3"/>
  <c r="E23" i="3"/>
  <c r="F23" i="3"/>
  <c r="G23" i="3"/>
  <c r="H23" i="3"/>
  <c r="I23" i="3"/>
  <c r="J23" i="3"/>
  <c r="K23" i="3"/>
  <c r="L23" i="3"/>
  <c r="M23" i="3"/>
  <c r="N23" i="3"/>
  <c r="N29" i="3"/>
  <c r="M29" i="3"/>
  <c r="L29" i="3"/>
  <c r="K29" i="3"/>
  <c r="F29" i="3"/>
  <c r="H29" i="3"/>
  <c r="I29" i="3"/>
  <c r="J29" i="3"/>
  <c r="L20" i="3"/>
  <c r="K20" i="3"/>
  <c r="G22" i="15"/>
  <c r="F22" i="15"/>
  <c r="E22" i="15"/>
  <c r="D22" i="15"/>
  <c r="C22" i="15"/>
  <c r="H22" i="15" l="1"/>
  <c r="D22" i="5"/>
  <c r="E22" i="5"/>
  <c r="G22" i="5"/>
  <c r="H22" i="5"/>
  <c r="I22" i="5"/>
  <c r="J22" i="5"/>
  <c r="M22" i="5"/>
  <c r="N22" i="5"/>
  <c r="C22" i="5"/>
  <c r="O21" i="5"/>
  <c r="D21" i="5"/>
  <c r="E21" i="5"/>
  <c r="F21" i="5"/>
  <c r="G21" i="5"/>
  <c r="H21" i="5"/>
  <c r="I21" i="5"/>
  <c r="J21" i="5"/>
  <c r="K21" i="5"/>
  <c r="L21" i="5"/>
  <c r="M21" i="5"/>
  <c r="N21" i="5"/>
  <c r="C21" i="5"/>
  <c r="D20" i="5"/>
  <c r="E20" i="5"/>
  <c r="G20" i="5"/>
  <c r="H20" i="5"/>
  <c r="I20" i="5"/>
  <c r="J20" i="5"/>
  <c r="M20" i="5"/>
  <c r="N20" i="5"/>
  <c r="C20" i="5"/>
  <c r="Q23" i="11" l="1"/>
  <c r="O28" i="3" l="1"/>
  <c r="O29" i="3" l="1"/>
  <c r="AC23" i="20"/>
  <c r="AD23" i="20"/>
  <c r="T23" i="20"/>
  <c r="U23" i="20"/>
  <c r="V23" i="20"/>
  <c r="W23" i="20"/>
  <c r="X23" i="20"/>
  <c r="Y23" i="20"/>
  <c r="Z23" i="20"/>
  <c r="AA23" i="20"/>
  <c r="AB23" i="20"/>
  <c r="S23" i="20"/>
  <c r="Q26" i="11"/>
  <c r="Q25" i="11"/>
  <c r="G27" i="11"/>
  <c r="O26" i="11"/>
  <c r="R25" i="11" s="1"/>
  <c r="O23" i="11"/>
  <c r="O29" i="17"/>
  <c r="R29" i="17" s="1"/>
  <c r="O27" i="17"/>
  <c r="R27" i="17" s="1"/>
  <c r="O25" i="17"/>
  <c r="R26" i="17" s="1"/>
  <c r="R23" i="11" l="1"/>
  <c r="O31" i="17"/>
  <c r="R30" i="17" s="1"/>
  <c r="O23" i="17"/>
  <c r="R25" i="17" s="1"/>
  <c r="O22" i="17"/>
  <c r="R24" i="17" s="1"/>
  <c r="O21" i="17"/>
  <c r="R23" i="17" s="1"/>
  <c r="O20" i="17"/>
  <c r="R22" i="17" s="1"/>
  <c r="O28" i="11"/>
  <c r="R26" i="11" s="1"/>
  <c r="O24" i="11"/>
  <c r="R24" i="11" s="1"/>
  <c r="O22" i="11"/>
  <c r="R22" i="11" s="1"/>
  <c r="O21" i="11"/>
  <c r="R21" i="11" s="1"/>
  <c r="O20" i="11"/>
  <c r="R20" i="11" s="1"/>
  <c r="O25" i="3"/>
  <c r="J20" i="3"/>
  <c r="J22" i="3" s="1"/>
  <c r="I21" i="3"/>
  <c r="I22" i="3" s="1"/>
  <c r="I20" i="3"/>
  <c r="H20" i="3"/>
  <c r="F21" i="3"/>
  <c r="F22" i="3"/>
  <c r="F20" i="5" s="1"/>
  <c r="E20" i="3"/>
  <c r="N22" i="3"/>
  <c r="N24" i="3" s="1"/>
  <c r="M22" i="3"/>
  <c r="M24" i="3" s="1"/>
  <c r="L22" i="3"/>
  <c r="K22" i="3"/>
  <c r="H22" i="3"/>
  <c r="H24" i="3" s="1"/>
  <c r="G22" i="3"/>
  <c r="G24" i="3" s="1"/>
  <c r="E22" i="3"/>
  <c r="E24" i="3" s="1"/>
  <c r="D22" i="3"/>
  <c r="D24" i="3" s="1"/>
  <c r="C22" i="3"/>
  <c r="C24" i="3" s="1"/>
  <c r="D24" i="17"/>
  <c r="E24" i="17"/>
  <c r="E26" i="17" s="1"/>
  <c r="E30" i="17" s="1"/>
  <c r="E32" i="17" s="1"/>
  <c r="E34" i="17" s="1"/>
  <c r="E35" i="17" s="1"/>
  <c r="F24" i="17"/>
  <c r="F26" i="17" s="1"/>
  <c r="F30" i="17" s="1"/>
  <c r="F32" i="17" s="1"/>
  <c r="F34" i="17" s="1"/>
  <c r="F35" i="17" s="1"/>
  <c r="F20" i="20"/>
  <c r="V22" i="20" s="1"/>
  <c r="G24" i="17"/>
  <c r="G26" i="17" s="1"/>
  <c r="H24" i="17"/>
  <c r="H26" i="17" s="1"/>
  <c r="H30" i="17" s="1"/>
  <c r="H32" i="17" s="1"/>
  <c r="H34" i="17" s="1"/>
  <c r="H35" i="17" s="1"/>
  <c r="I24" i="17"/>
  <c r="J24" i="17"/>
  <c r="J26" i="17" s="1"/>
  <c r="J30" i="17" s="1"/>
  <c r="J32" i="17" s="1"/>
  <c r="J34" i="17" s="1"/>
  <c r="J35" i="17" s="1"/>
  <c r="K24" i="17"/>
  <c r="L24" i="17"/>
  <c r="L26" i="17" s="1"/>
  <c r="L30" i="17" s="1"/>
  <c r="L32" i="17" s="1"/>
  <c r="L34" i="17" s="1"/>
  <c r="L35" i="17" s="1"/>
  <c r="M24" i="17"/>
  <c r="M26" i="17" s="1"/>
  <c r="M30" i="17" s="1"/>
  <c r="M32" i="17" s="1"/>
  <c r="M34" i="17" s="1"/>
  <c r="M35" i="17" s="1"/>
  <c r="N24" i="17"/>
  <c r="C24" i="17"/>
  <c r="C26" i="17" s="1"/>
  <c r="C30" i="17" s="1"/>
  <c r="C32" i="17" s="1"/>
  <c r="C34" i="17" s="1"/>
  <c r="C35" i="17" s="1"/>
  <c r="D21" i="15"/>
  <c r="E21" i="15"/>
  <c r="C21" i="15"/>
  <c r="F21" i="15"/>
  <c r="G21" i="15"/>
  <c r="H21" i="15"/>
  <c r="I21" i="15"/>
  <c r="J21" i="15"/>
  <c r="K21" i="15"/>
  <c r="L21" i="15"/>
  <c r="M21" i="15"/>
  <c r="N21" i="15"/>
  <c r="E25" i="11"/>
  <c r="F25" i="11"/>
  <c r="G25" i="11"/>
  <c r="G20" i="15"/>
  <c r="G23" i="15" s="1"/>
  <c r="G25" i="15" s="1"/>
  <c r="I22" i="15"/>
  <c r="I25" i="11"/>
  <c r="I27" i="11" s="1"/>
  <c r="J22" i="15"/>
  <c r="J25" i="11"/>
  <c r="J27" i="11" s="1"/>
  <c r="J29" i="11" s="1"/>
  <c r="J31" i="11" s="1"/>
  <c r="J32" i="11" s="1"/>
  <c r="K22" i="15"/>
  <c r="K25" i="11"/>
  <c r="K27" i="11" s="1"/>
  <c r="K29" i="11" s="1"/>
  <c r="K31" i="11" s="1"/>
  <c r="K32" i="11" s="1"/>
  <c r="L22" i="15"/>
  <c r="M22" i="15"/>
  <c r="M20" i="15" s="1"/>
  <c r="M23" i="15" s="1"/>
  <c r="M25" i="15" s="1"/>
  <c r="M25" i="11"/>
  <c r="M27" i="11" s="1"/>
  <c r="N22" i="15"/>
  <c r="N25" i="11"/>
  <c r="N27" i="11" s="1"/>
  <c r="N29" i="11" s="1"/>
  <c r="N31" i="11" s="1"/>
  <c r="N32" i="11" s="1"/>
  <c r="D25" i="11"/>
  <c r="H25" i="11"/>
  <c r="H27" i="11" s="1"/>
  <c r="H29" i="11" s="1"/>
  <c r="H31" i="11" s="1"/>
  <c r="H32" i="11" s="1"/>
  <c r="L25" i="11"/>
  <c r="C25" i="11"/>
  <c r="C27" i="11" s="1"/>
  <c r="C29" i="11" s="1"/>
  <c r="C20" i="15"/>
  <c r="C23" i="15" s="1"/>
  <c r="M29" i="11"/>
  <c r="M31" i="11" s="1"/>
  <c r="M32" i="11" s="1"/>
  <c r="C23" i="5"/>
  <c r="G23" i="5"/>
  <c r="H23" i="5"/>
  <c r="E23" i="5"/>
  <c r="I23" i="5"/>
  <c r="J23" i="5"/>
  <c r="M23" i="5"/>
  <c r="N23" i="5"/>
  <c r="I29" i="11"/>
  <c r="I31" i="11" s="1"/>
  <c r="I32" i="11" s="1"/>
  <c r="G29" i="11"/>
  <c r="G31" i="11" s="1"/>
  <c r="G32" i="11" s="1"/>
  <c r="D23" i="5"/>
  <c r="C20" i="20" l="1"/>
  <c r="C23" i="20" s="1"/>
  <c r="N26" i="17"/>
  <c r="N30" i="17" s="1"/>
  <c r="N32" i="17" s="1"/>
  <c r="N34" i="17" s="1"/>
  <c r="N35" i="17" s="1"/>
  <c r="N20" i="20"/>
  <c r="J20" i="20"/>
  <c r="Z22" i="20" s="1"/>
  <c r="F20" i="15"/>
  <c r="F23" i="15" s="1"/>
  <c r="F25" i="15" s="1"/>
  <c r="F27" i="11"/>
  <c r="F29" i="11" s="1"/>
  <c r="F31" i="11" s="1"/>
  <c r="F32" i="11" s="1"/>
  <c r="E20" i="15"/>
  <c r="E23" i="15" s="1"/>
  <c r="E25" i="15" s="1"/>
  <c r="E27" i="11"/>
  <c r="E29" i="11" s="1"/>
  <c r="E31" i="11" s="1"/>
  <c r="E32" i="11" s="1"/>
  <c r="O25" i="11"/>
  <c r="D20" i="15"/>
  <c r="D23" i="15" s="1"/>
  <c r="D25" i="15" s="1"/>
  <c r="D27" i="11"/>
  <c r="D29" i="11" s="1"/>
  <c r="D31" i="11" s="1"/>
  <c r="D32" i="11" s="1"/>
  <c r="C31" i="11"/>
  <c r="C32" i="11" s="1"/>
  <c r="J20" i="15"/>
  <c r="J23" i="15" s="1"/>
  <c r="J25" i="15" s="1"/>
  <c r="L24" i="3"/>
  <c r="L20" i="5"/>
  <c r="K24" i="3"/>
  <c r="K20" i="5"/>
  <c r="F22" i="5"/>
  <c r="O20" i="5"/>
  <c r="F23" i="5"/>
  <c r="H20" i="15"/>
  <c r="H23" i="15" s="1"/>
  <c r="H25" i="15" s="1"/>
  <c r="H20" i="20"/>
  <c r="X22" i="20" s="1"/>
  <c r="AD22" i="20"/>
  <c r="N20" i="15"/>
  <c r="N23" i="15" s="1"/>
  <c r="N25" i="15" s="1"/>
  <c r="O21" i="15"/>
  <c r="L20" i="20"/>
  <c r="L23" i="20" s="1"/>
  <c r="L20" i="15"/>
  <c r="L23" i="15" s="1"/>
  <c r="L25" i="15" s="1"/>
  <c r="L27" i="11"/>
  <c r="L29" i="11" s="1"/>
  <c r="L31" i="11" s="1"/>
  <c r="L32" i="11" s="1"/>
  <c r="O22" i="15"/>
  <c r="O24" i="17"/>
  <c r="K20" i="15"/>
  <c r="K23" i="15" s="1"/>
  <c r="K25" i="15" s="1"/>
  <c r="N26" i="3"/>
  <c r="E26" i="3"/>
  <c r="M26" i="3"/>
  <c r="F24" i="3"/>
  <c r="F26" i="3"/>
  <c r="I24" i="3"/>
  <c r="I26" i="3"/>
  <c r="J24" i="3"/>
  <c r="J26" i="3"/>
  <c r="O21" i="3"/>
  <c r="O20" i="3"/>
  <c r="O22" i="3" s="1"/>
  <c r="C26" i="3"/>
  <c r="G26" i="3"/>
  <c r="K26" i="3"/>
  <c r="D26" i="3"/>
  <c r="H26" i="3"/>
  <c r="L26" i="3"/>
  <c r="I20" i="15"/>
  <c r="I23" i="15" s="1"/>
  <c r="I25" i="15" s="1"/>
  <c r="C25" i="15"/>
  <c r="M20" i="20"/>
  <c r="M23" i="20" s="1"/>
  <c r="K20" i="20"/>
  <c r="K23" i="20" s="1"/>
  <c r="K26" i="17"/>
  <c r="K30" i="17" s="1"/>
  <c r="K32" i="17" s="1"/>
  <c r="K34" i="17" s="1"/>
  <c r="K35" i="17" s="1"/>
  <c r="I20" i="20"/>
  <c r="Y22" i="20" s="1"/>
  <c r="I26" i="17"/>
  <c r="I30" i="17" s="1"/>
  <c r="I32" i="17" s="1"/>
  <c r="I34" i="17" s="1"/>
  <c r="I35" i="17" s="1"/>
  <c r="D20" i="20"/>
  <c r="D23" i="20" s="1"/>
  <c r="D26" i="17"/>
  <c r="D30" i="17" s="1"/>
  <c r="D32" i="17" s="1"/>
  <c r="D34" i="17" s="1"/>
  <c r="D35" i="17" s="1"/>
  <c r="G20" i="20"/>
  <c r="G23" i="20" s="1"/>
  <c r="E20" i="20"/>
  <c r="U22" i="20" s="1"/>
  <c r="G30" i="17"/>
  <c r="G32" i="17" s="1"/>
  <c r="G34" i="17" s="1"/>
  <c r="G35" i="17" s="1"/>
  <c r="F23" i="20"/>
  <c r="J23" i="20"/>
  <c r="S22" i="20" l="1"/>
  <c r="W22" i="20"/>
  <c r="T22" i="20"/>
  <c r="O20" i="20"/>
  <c r="O23" i="20" s="1"/>
  <c r="H23" i="20"/>
  <c r="L22" i="5"/>
  <c r="L23" i="5"/>
  <c r="K22" i="5"/>
  <c r="K23" i="5"/>
  <c r="O22" i="5"/>
  <c r="O23" i="5"/>
  <c r="N23" i="20"/>
  <c r="AC22" i="20"/>
  <c r="AB22" i="20"/>
  <c r="O20" i="15"/>
  <c r="O27" i="11"/>
  <c r="O29" i="11" s="1"/>
  <c r="O31" i="11" s="1"/>
  <c r="O32" i="11" s="1"/>
  <c r="AA22" i="20"/>
  <c r="O23" i="15"/>
  <c r="O25" i="15" s="1"/>
  <c r="O24" i="3"/>
  <c r="O26" i="3"/>
  <c r="I23" i="20"/>
  <c r="O26" i="17"/>
  <c r="E23" i="20"/>
  <c r="O30" i="17" l="1"/>
  <c r="O32" i="17" s="1"/>
  <c r="O34" i="17" s="1"/>
  <c r="O35" i="17" s="1"/>
</calcChain>
</file>

<file path=xl/comments1.xml><?xml version="1.0" encoding="utf-8"?>
<comments xmlns="http://schemas.openxmlformats.org/spreadsheetml/2006/main">
  <authors>
    <author/>
  </authors>
  <commentList>
    <comment ref="O32" authorId="0" shapeId="0">
      <text>
        <r>
          <rPr>
            <sz val="10"/>
            <color indexed="8"/>
            <rFont val="Arial"/>
            <family val="2"/>
          </rPr>
          <t>Chequear con una “X” o indicar el número si son más de 1</t>
        </r>
      </text>
    </comment>
  </commentList>
</comments>
</file>

<file path=xl/comments2.xml><?xml version="1.0" encoding="utf-8"?>
<comments xmlns="http://schemas.openxmlformats.org/spreadsheetml/2006/main">
  <authors>
    <author/>
  </authors>
  <commentList>
    <comment ref="O26" authorId="0" shapeId="0">
      <text>
        <r>
          <rPr>
            <sz val="10"/>
            <color indexed="8"/>
            <rFont val="Arial"/>
            <family val="2"/>
          </rPr>
          <t>Chequear con una “X” o indicar el número si son más de 1</t>
        </r>
      </text>
    </comment>
  </commentList>
</comments>
</file>

<file path=xl/comments3.xml><?xml version="1.0" encoding="utf-8"?>
<comments xmlns="http://schemas.openxmlformats.org/spreadsheetml/2006/main">
  <authors>
    <author/>
  </authors>
  <commentList>
    <comment ref="O26" authorId="0" shapeId="0">
      <text>
        <r>
          <rPr>
            <sz val="10"/>
            <color indexed="8"/>
            <rFont val="Arial"/>
            <family val="2"/>
          </rPr>
          <t>Chequear con una “X” o indicar el número si son más de 1</t>
        </r>
      </text>
    </comment>
  </commentList>
</comments>
</file>

<file path=xl/comments4.xml><?xml version="1.0" encoding="utf-8"?>
<comments xmlns="http://schemas.openxmlformats.org/spreadsheetml/2006/main">
  <authors>
    <author/>
  </authors>
  <commentList>
    <comment ref="O28" authorId="0" shapeId="0">
      <text>
        <r>
          <rPr>
            <sz val="10"/>
            <color indexed="8"/>
            <rFont val="Arial"/>
            <family val="2"/>
          </rPr>
          <t>Chequear con una “X” o indicar el número si son más de 1</t>
        </r>
      </text>
    </comment>
  </commentList>
</comments>
</file>

<file path=xl/sharedStrings.xml><?xml version="1.0" encoding="utf-8"?>
<sst xmlns="http://schemas.openxmlformats.org/spreadsheetml/2006/main" count="542" uniqueCount="159">
  <si>
    <t>CONTROL, EVALUACIÓN Y SEGUIMIENTO</t>
  </si>
  <si>
    <t>Código: 2EM-CES-F-04</t>
  </si>
  <si>
    <t>Fecha: 18/06/2015</t>
  </si>
  <si>
    <t>HOJA DE VIDA DEL INDICADOR</t>
  </si>
  <si>
    <t>Versión: 1</t>
  </si>
  <si>
    <t>DEFINICIÓN DEL INDICADOR</t>
  </si>
  <si>
    <t>Nombre del Indicador</t>
  </si>
  <si>
    <t xml:space="preserve">Porcentaje de cumplimiento de la meta de recaudo del Plan de Acción de los escenarios a cargo del IDARTES. </t>
  </si>
  <si>
    <t>Tipo de indicador</t>
  </si>
  <si>
    <t>EFICACIA</t>
  </si>
  <si>
    <t>Proyecto Asociado</t>
  </si>
  <si>
    <t>Proceso Asociado</t>
  </si>
  <si>
    <t>Gestión para la Sostenibilidad de los Equipamientos Culturales</t>
  </si>
  <si>
    <t>Objetivo del indicador</t>
  </si>
  <si>
    <t xml:space="preserve">hacer seguimiento a los ingresos generados por boletería y alquiler de bienes y servicios con el objetivo de verificar la captación de ingresos en relación a la meta de recaudo. </t>
  </si>
  <si>
    <t>Unidad de medida</t>
  </si>
  <si>
    <t>POR CIENTO</t>
  </si>
  <si>
    <t>Fórmula para su Cálculo</t>
  </si>
  <si>
    <t>Periodicidad / Fechas de medición</t>
  </si>
  <si>
    <t>SEMESTRAL</t>
  </si>
  <si>
    <t>Fuente de los datos</t>
  </si>
  <si>
    <t>*Actas de liquidación de taquilla, Actas de liquidación de alquileres de bienes y servicios, reporte de ingresos a tesorería, Plan de Acción de la S.E.C.</t>
  </si>
  <si>
    <t>Meta</t>
  </si>
  <si>
    <t>Variables del Producto</t>
  </si>
  <si>
    <t>* Meta del Total ingresos por todo concepto
* Total ingresos mensuales por boletería año vigente
* Total ingresos mensuales por alquiler de bienes y servicios año vigente</t>
  </si>
  <si>
    <t>Producto del Indicador</t>
  </si>
  <si>
    <t>Responsable del indicador (Nombre y cargo)</t>
  </si>
  <si>
    <t>Diligenció  (Nombre y Cargo)</t>
  </si>
  <si>
    <t>Subdirectora de Equipamientos Culturales</t>
  </si>
  <si>
    <t>SEGUIMIENTO AL INDICADOR</t>
  </si>
  <si>
    <t>AÑO</t>
  </si>
  <si>
    <t>VARIABLES</t>
  </si>
  <si>
    <t>Ene.</t>
  </si>
  <si>
    <t>Feb.</t>
  </si>
  <si>
    <t>Mar.</t>
  </si>
  <si>
    <t>Abr.</t>
  </si>
  <si>
    <t>May.</t>
  </si>
  <si>
    <t>Jun.</t>
  </si>
  <si>
    <t>Jul.</t>
  </si>
  <si>
    <t>Ago.</t>
  </si>
  <si>
    <t>Sept.</t>
  </si>
  <si>
    <t>Oct.</t>
  </si>
  <si>
    <t>Nov.</t>
  </si>
  <si>
    <t>Dic.</t>
  </si>
  <si>
    <t>TOTAL</t>
  </si>
  <si>
    <t>INGRESOS BOLETERÍA</t>
  </si>
  <si>
    <t>INGRESOS ALQUILER Y SERVICIOS</t>
  </si>
  <si>
    <t>CUMPLIMIENTO DE LA META</t>
  </si>
  <si>
    <t>ANÁLISIS DE DATOS</t>
  </si>
  <si>
    <t>ACCIÓN DE MEJORAMIENTO</t>
  </si>
  <si>
    <t>Acción Correctiva</t>
  </si>
  <si>
    <t>Acción Preventiva</t>
  </si>
  <si>
    <t xml:space="preserve">Oportunidad de Mejora </t>
  </si>
  <si>
    <t>X</t>
  </si>
  <si>
    <t>No requiere acción</t>
  </si>
  <si>
    <t xml:space="preserve">No. De la Acción </t>
  </si>
  <si>
    <t>Responsable del seguimiento y análisis del indicador</t>
  </si>
  <si>
    <t>Fecha de Corte</t>
  </si>
  <si>
    <t>Fecha Diligenciamiento</t>
  </si>
  <si>
    <t>Código Indicador</t>
  </si>
  <si>
    <t>3MI-GEC-IND-01</t>
  </si>
  <si>
    <t>INGRESOS VIG ANTERIOR</t>
  </si>
  <si>
    <t>VARIACIÓN ENTRE VIGENCIAS</t>
  </si>
  <si>
    <t>Porcentaje de Incremento en la captación de ingresos respecto a la vigencia anterior</t>
  </si>
  <si>
    <t xml:space="preserve">hacer seguimiento a los ingresos generados por boletería y alquiler de bienes y servicios con el objetivo de comparativos entre vigencias. . </t>
  </si>
  <si>
    <t xml:space="preserve">(Total ingresos mensuales por boletería año vigente + Total ingresos mensuales por alquiler de bienes y servicios año vigente) / (Total ingresos anuales  vigencia anterior)   </t>
  </si>
  <si>
    <t>TRIMESTRAL</t>
  </si>
  <si>
    <t xml:space="preserve">* Total ingresos mensuales por boletería año vigente
* Total ingresos mensuales por alquiler de bienes y servicios año vigente
* Total ingresos anuales  por boletería vigencia anterior     </t>
  </si>
  <si>
    <t>Cumplimiento de meta de Incremento en la captación de ingresos</t>
  </si>
  <si>
    <t>LUIS GABRIEL LOAIZA</t>
  </si>
  <si>
    <t>INGRESOS TOTALES AÑO VIGENTE</t>
  </si>
  <si>
    <t>INGRESOS TOTALES VIGENCIA ANTERIOR</t>
  </si>
  <si>
    <t>PORCENTAJE DE INCREMENTO</t>
  </si>
  <si>
    <t>3MI-GEC-IND-02</t>
  </si>
  <si>
    <t>EFICIENCIA</t>
  </si>
  <si>
    <t>ACTIVIDADES</t>
  </si>
  <si>
    <t>INCREMENTO</t>
  </si>
  <si>
    <t>Incremento en el número de eventos artísticos desarrollados en cada uno de los escenarios a a cargo del IDARTES</t>
  </si>
  <si>
    <t>Comparar el número de actividades artísticas que realizó o apoyó IDARTES en los escenarios que tiene a cargo en esta vigencia frente a la vigencia anterior.</t>
  </si>
  <si>
    <t>(Número de actividades artísticas realizadas o apoyadas por IDARTES en la vigencia - Número de actividades artísticas realizadas o apoyadas por IDARTES en la vigencia anterior)/ Número de actividades artísticas realizadas o apoyadas por IDARTES en la vigencia anterior</t>
  </si>
  <si>
    <t xml:space="preserve">* Informes mensuales Subdirección de las Artes - Gerencias. * Informes Mensuales Subdirección de Equipamientos Culturales                                                   </t>
  </si>
  <si>
    <t>1. Número Total de eventos realizados en el Teatro Jorge Eliécer Gaitán2. Número Total de eventos realizados en el Teatro la Media Torta3. Número Total de eventos realizados en el Teatro el Parque4. Número Total de eventos realizados en la Galería Santa Fe5. Número Total de eventos realizados en la Cinemateca Distrital6. Número Total de eventos realizados en el Teatro Mayor Julio Mario Santo Domingo7. Número Total de eventos realizados en el Planetario de Bogotá.8. Número Total de eventos realizados en el Escenario Móvil9  Número Total de eventos realizados en los escenarios a cargo del IDARTES en la presente vigencia10. Número Total de eventos realizados en la vigencia anterior en  los escenarios a cargo del IDARTES</t>
  </si>
  <si>
    <t>Dimensión de Circulación – Número Total de Eventos</t>
  </si>
  <si>
    <t>TJEG</t>
  </si>
  <si>
    <t>La Media Torta</t>
  </si>
  <si>
    <t>Teatro el Parque</t>
  </si>
  <si>
    <t>TMJMSD</t>
  </si>
  <si>
    <t>Escenario Móvil</t>
  </si>
  <si>
    <t>Total Escenarios</t>
  </si>
  <si>
    <t>Planetario de Bogotá</t>
  </si>
  <si>
    <t>Total Equipamientos IDARTES</t>
  </si>
  <si>
    <t>Cultura en Común – C.D.C.</t>
  </si>
  <si>
    <t>Total Equipamientos Ciudad</t>
  </si>
  <si>
    <t>Vigencia Anterior</t>
  </si>
  <si>
    <t>Diferencia</t>
  </si>
  <si>
    <t>3MI-GEC-IND-05</t>
  </si>
  <si>
    <t>Cultura en Común</t>
  </si>
  <si>
    <t>Porcentaje de variación en el número de eventos realizados en los escenarios metropolitanos, escenarios locales y descentralizados</t>
  </si>
  <si>
    <t>Hacer seguimiento al número de eventos realizados en cada equipamiento , escenario metropolitano, Escenario Móvil, y local descentralizados.</t>
  </si>
  <si>
    <t>% de incremento en el número de eventos realizados´: (Número Total de eventos realizados en los escenarios a cargo del IDARTES durante la vigencia - Número Total de eventos realizados en los escenarios a cargo del IDARTES en la vigencia anterior) / Número Total de eventos realizados en los escenarios a cargo del IDARTES en la vigencia anterior</t>
  </si>
  <si>
    <t>*informe de “SEGUIMIENTO A PROYECTOS DE INVERSIÓN”</t>
  </si>
  <si>
    <t>* Número de Eventos realizados en todos los escenarios (Mensual – Anual)
* Número de Eventos  realizados en  todos los escenarios Vigencia anterior</t>
  </si>
  <si>
    <t>Cumplimiento de meta de variación en el número de eventos realizados en cada uno de los escenarios</t>
  </si>
  <si>
    <t>EVENTOS DE CIRCULACIÓN EN ESCENARIOS</t>
  </si>
  <si>
    <t>OTROS EVENTOS</t>
  </si>
  <si>
    <t>TOTAL EVENTOS AÑO VIGENTE</t>
  </si>
  <si>
    <t>EVENTOS VIGENCIA ANTERIOR</t>
  </si>
  <si>
    <t>VARIACIÓN EN NÚMERO DE EVENTOS</t>
  </si>
  <si>
    <t>Incremento en el Número de asistentes a las actividades – eventos artísticos-  realizados en cada uno y en el total de los escenarios a cargo del Idartes incluyendo el teatro Julio Mario Santo Domingo</t>
  </si>
  <si>
    <t>Gestión Fomento a las Prácticas Artísticas</t>
  </si>
  <si>
    <t>realizar seguimiento  al acceso que tienen los ciudadanos y ciudadanas a la oferta artística del IDARTES, verificando el número de asistentes a los eventos artísticos  realizados en los escenarios a cargo del Idartes incluyendo el teatro Julio Mario Santo Domingo y comparándolo con los resultados de la vigencia anterior</t>
  </si>
  <si>
    <t>PARTICIPANTES</t>
  </si>
  <si>
    <t>(Sumatoria acumulada del número de asistentes a las actividades – eventos artísticos realizados en los escenarios a cargo del Idartes incluyendo el teatro Julio Mario Santo Domingo - número de asistentes a las actividades – eventos artísticos realizados en los escenarios a cargo del Idartes en la vigencia anterior) / número de asistentes a las actividades – eventos artísticos realizados en los escenarios a cargo del Idartes en la vigencia anterior</t>
  </si>
  <si>
    <t xml:space="preserve">* Informes mensuales de las Gerencias,  Informes mensuales Subdirección de las Artes,  Informes Mensuales Subdirección de Equipamientos Culturales                                                   </t>
  </si>
  <si>
    <t>Número de asistentes a las actividades – eventos artísticos-  realizados en cada uno y en el total de los escenarios a cargo del Idartes incluyendo el teatro Julio Mario Santo Domingo ; número de asistentes a las actividades – eventos artísticos realizados en los escenarios a cargo del Idartes en la vigencia anterior</t>
  </si>
  <si>
    <t>Dimensión de Circulación - Asistencia de Ciudadanos</t>
  </si>
  <si>
    <t>TLMT</t>
  </si>
  <si>
    <t>Cinemateca</t>
  </si>
  <si>
    <t>Galería Santa Fe</t>
  </si>
  <si>
    <t>3MI-GEC-IND-06</t>
  </si>
  <si>
    <t>INCREMENTO %</t>
  </si>
  <si>
    <t>Porcentaje de variación en el número de asistentes a los eventos realizados en cada uno de los escenarios metropolitanos, escenario locales y descentralizados con excepción  de la Cinemateca y del TMJMSD</t>
  </si>
  <si>
    <t>Hacer seguimiento al nivel de asistencia a los eventos realizados en cada equipamiento, escenario metropolitano, Escenario Móvil, y local descentralizados.</t>
  </si>
  <si>
    <t>% de incremento en el número de asistentes a eventos realizados´: (Número Total asistentes a los eventos realizados en los escenarios a cargo del IDARTES durante la vigencia - Número Total de asistentes a los eventos realizados en los escenarios a cargo del IDARTES en la vigencia anterior) / Número Total de asistentes a los eventos realizados en los escenarios a cargo del IDARTES en la vigencia anterior</t>
  </si>
  <si>
    <t>* Número de Asistentes a los Eventos realizados en todos los escenarios (Mensual – Anual)
* Número de Asistentes a los Eventos  realizados en cada escenario Vigencia anterior</t>
  </si>
  <si>
    <t>Cumplimiento de meta del número de asistentes a los eventos realizados en cada uno de los escenarios</t>
  </si>
  <si>
    <t>ASISTENTES EVENTOS AÑO VIGENTE</t>
  </si>
  <si>
    <t>ASISTENTES OTROS EVENTOS AÑO VIGENTE</t>
  </si>
  <si>
    <t>ASISTENTES EVENTOS VIGENCIA ANTERIOR</t>
  </si>
  <si>
    <t>VARIACIÓN EN NÚMERO DE ASISTENTES</t>
  </si>
  <si>
    <t>TOTAL INGRESOS ESCENARIOS</t>
  </si>
  <si>
    <t>META INGRESOS ESCENARIOS</t>
  </si>
  <si>
    <t>PLANETARIO</t>
  </si>
  <si>
    <t>PUFA</t>
  </si>
  <si>
    <t>1000 - Fomento a las prácticas artísticas en todas sus dimensiones.</t>
  </si>
  <si>
    <t>982 - Formación artística en la escuela y la ciudad.</t>
  </si>
  <si>
    <t>985 - Emprendimiento artístico y empleo del artista.</t>
  </si>
  <si>
    <t>993 - Experiencias artísticas para la primera infancia.</t>
  </si>
  <si>
    <t>996 - Integración entre el arte, la cultura científica, la tecnología y la ciudad</t>
  </si>
  <si>
    <t>998 - Fortalecimiento de la gestión institucional, comunicaciones  y servicio al ciudadano</t>
  </si>
  <si>
    <t>999 - Gestión, aprovechamiento económico, sostenibilidad y mejoramiento de equipamientos culturales.</t>
  </si>
  <si>
    <t>1010 - Construcción y sostenimiento de la infraestructura para las Artes</t>
  </si>
  <si>
    <t>1017 - Arte para la transformación social: Prácticas artísticas incluyentes, descentralizadas y al servicio de la comunidad</t>
  </si>
  <si>
    <t>Aumentar en 3% anual,  los recursos gestionados por venta de bienes y servicios y alianzas para la operación de los escenarios a cargo del Idartes según el modelo de gestión en red.</t>
  </si>
  <si>
    <t>Realizar 5.600 actividades artísticas a través de la red de equipamientos del Idartes en las 20 localidades.</t>
  </si>
  <si>
    <t xml:space="preserve"> Alcanzar 1.900.000 asistencias en el cuatrienio a las actividades artísticas programadas en los escenarios del Idartes.</t>
  </si>
  <si>
    <t>LINA MARÍA GAVIRIA HURTADO</t>
  </si>
  <si>
    <t>Profesional Especializado S.E.C.</t>
  </si>
  <si>
    <t>LINA MARIA GAVIRIA HURTADO</t>
  </si>
  <si>
    <t>Total Subdirección de Equipamientos</t>
  </si>
  <si>
    <t>Total Equipamientos a cargo Idartes</t>
  </si>
  <si>
    <t>Total Equipamientos con oferta Idartes</t>
  </si>
  <si>
    <t>Dentro de las asistencias a los escenarios y el Planetario Distrital, se distingue éste último que representa el 36% de las asistencias totales, por su parte al Jorge Eliécer Gaitán y al TM Julio Mario Santo Domingo asisten el 20% y el 19% respectivamente.</t>
  </si>
  <si>
    <t>(Total ingresos mensuales por boletería año vigente + Total ingresos mensuales por alquiler de bienes y servicios año vigente) / Meta del Total ingresos por todo concepto</t>
  </si>
  <si>
    <t>OTROS INRESOS</t>
  </si>
  <si>
    <t>x</t>
  </si>
  <si>
    <t>Cumplimiento de la meta de recaudo del Plan de Acción de los escenarios</t>
  </si>
  <si>
    <t>Se solicitó reducción de cifra de recaudo por dinámica atípica en consumo cultural y en dificultades para la programación. Sin embargo, se observan oportunidades de mejora importantes fernte a la proyección 2018, dadas las condiciones para incrementar la programación y la difusión de la misma.</t>
  </si>
  <si>
    <t>NO SE ENTIENDE EL "ASISTENTES OTROS EVENTOS AÑOS VIGENTE", CUANDO LO FORMULÓ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</si>
</sst>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0.00\ ;[$$]&quot; (&quot;#,##0.00\);[$$]&quot;- &quot;;@\ "/>
    <numFmt numFmtId="165" formatCode="[$$]\ #,##0\ ;[$$]&quot; (&quot;#,##0\);[$$]&quot;- &quot;;@\ "/>
    <numFmt numFmtId="166" formatCode="#,##0.00\ ;&quot;  (&quot;#,##0.00\);&quot; - &quot;;@\ "/>
    <numFmt numFmtId="167" formatCode="#,##0\ ;&quot;  (&quot;#,##0\);&quot; - &quot;;@\ "/>
    <numFmt numFmtId="168" formatCode="#,##0.00\ ;&quot; (&quot;#,##0.00\);&quot; -&quot;00\ ;@\ "/>
    <numFmt numFmtId="169" formatCode="&quot; $ &quot;#,##0.00\ ;&quot; $ (&quot;#,##0.00\);&quot; $ -&quot;#\ ;@\ "/>
    <numFmt numFmtId="170" formatCode="_ * #,##0.00_ ;_ * \-#,##0.00_ ;_ * \-??_ ;_ @_ "/>
    <numFmt numFmtId="171" formatCode="* #,##0\ ;* \(#,##0\);* &quot;- &quot;;@\ "/>
    <numFmt numFmtId="173" formatCode="#,##0\ ;&quot; (&quot;#,##0\);&quot; -&quot;00\ ;@\ "/>
  </numFmts>
  <fonts count="22" x14ac:knownFonts="1">
    <font>
      <sz val="10"/>
      <color indexed="8"/>
      <name val="Arial"/>
      <family val="2"/>
    </font>
    <font>
      <sz val="11"/>
      <color indexed="8"/>
      <name val="Arial"/>
      <family val="2"/>
    </font>
    <font>
      <sz val="10"/>
      <name val="Arial"/>
      <family val="2"/>
    </font>
    <font>
      <b/>
      <sz val="14"/>
      <color indexed="8"/>
      <name val="Arial"/>
      <family val="2"/>
    </font>
    <font>
      <sz val="14"/>
      <color indexed="8"/>
      <name val="Arial"/>
      <family val="2"/>
    </font>
    <font>
      <b/>
      <sz val="11"/>
      <color indexed="8"/>
      <name val="Arial"/>
      <family val="2"/>
    </font>
    <font>
      <sz val="9"/>
      <color indexed="8"/>
      <name val="Arial"/>
      <family val="2"/>
    </font>
    <font>
      <sz val="10"/>
      <color indexed="9"/>
      <name val="Arial"/>
      <family val="2"/>
    </font>
    <font>
      <b/>
      <sz val="10"/>
      <color indexed="8"/>
      <name val="Arial"/>
      <family val="2"/>
    </font>
    <font>
      <b/>
      <sz val="8"/>
      <color indexed="8"/>
      <name val="Arial"/>
      <family val="2"/>
    </font>
    <font>
      <sz val="10"/>
      <color indexed="8"/>
      <name val="Calibri"/>
      <family val="2"/>
    </font>
    <font>
      <b/>
      <sz val="10"/>
      <color indexed="9"/>
      <name val="Arial"/>
      <family val="2"/>
    </font>
    <font>
      <sz val="10"/>
      <color indexed="63"/>
      <name val="Arial"/>
      <family val="2"/>
    </font>
    <font>
      <b/>
      <sz val="13"/>
      <color indexed="10"/>
      <name val="Arial"/>
      <family val="2"/>
    </font>
    <font>
      <sz val="10"/>
      <color indexed="8"/>
      <name val="Arial"/>
      <family val="2"/>
    </font>
    <font>
      <b/>
      <sz val="10"/>
      <color indexed="8"/>
      <name val="Calibri"/>
      <family val="2"/>
    </font>
    <font>
      <sz val="10"/>
      <color theme="0"/>
      <name val="Arial"/>
      <family val="2"/>
    </font>
    <font>
      <b/>
      <sz val="11"/>
      <color theme="0"/>
      <name val="Arial"/>
      <family val="2"/>
    </font>
    <font>
      <sz val="11"/>
      <color theme="0"/>
      <name val="Arial"/>
      <family val="2"/>
    </font>
    <font>
      <b/>
      <sz val="10"/>
      <color theme="0"/>
      <name val="Arial"/>
      <family val="2"/>
    </font>
    <font>
      <b/>
      <sz val="10"/>
      <color rgb="FFFF0000"/>
      <name val="Arial"/>
      <family val="2"/>
    </font>
    <font>
      <sz val="10"/>
      <color rgb="FFFF0000"/>
      <name val="Arial"/>
      <family val="2"/>
    </font>
  </fonts>
  <fills count="10">
    <fill>
      <patternFill patternType="none"/>
    </fill>
    <fill>
      <patternFill patternType="gray125"/>
    </fill>
    <fill>
      <patternFill patternType="solid">
        <fgColor indexed="44"/>
        <bgColor indexed="27"/>
      </patternFill>
    </fill>
    <fill>
      <patternFill patternType="solid">
        <fgColor indexed="9"/>
        <bgColor indexed="26"/>
      </patternFill>
    </fill>
    <fill>
      <patternFill patternType="solid">
        <fgColor indexed="49"/>
        <bgColor indexed="44"/>
      </patternFill>
    </fill>
    <fill>
      <patternFill patternType="solid">
        <fgColor indexed="27"/>
        <bgColor indexed="44"/>
      </patternFill>
    </fill>
    <fill>
      <patternFill patternType="solid">
        <fgColor indexed="22"/>
        <bgColor indexed="31"/>
      </patternFill>
    </fill>
    <fill>
      <patternFill patternType="solid">
        <fgColor indexed="9"/>
        <bgColor indexed="27"/>
      </patternFill>
    </fill>
    <fill>
      <patternFill patternType="solid">
        <fgColor theme="0"/>
        <bgColor indexed="64"/>
      </patternFill>
    </fill>
    <fill>
      <patternFill patternType="solid">
        <fgColor rgb="FFFFFF00"/>
        <bgColor indexed="64"/>
      </patternFill>
    </fill>
  </fills>
  <borders count="18">
    <border>
      <left/>
      <right/>
      <top/>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thin">
        <color indexed="8"/>
      </left>
      <right style="thin">
        <color indexed="8"/>
      </right>
      <top style="thin">
        <color indexed="8"/>
      </top>
      <bottom style="thin">
        <color indexed="8"/>
      </bottom>
      <diagonal/>
    </border>
    <border>
      <left style="hair">
        <color indexed="8"/>
      </left>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thin">
        <color indexed="64"/>
      </left>
      <right style="thin">
        <color indexed="64"/>
      </right>
      <top style="thin">
        <color indexed="64"/>
      </top>
      <bottom style="thin">
        <color indexed="64"/>
      </bottom>
      <diagonal/>
    </border>
    <border>
      <left/>
      <right style="hair">
        <color indexed="8"/>
      </right>
      <top style="hair">
        <color indexed="8"/>
      </top>
      <bottom/>
      <diagonal/>
    </border>
    <border>
      <left style="hair">
        <color auto="1"/>
      </left>
      <right style="hair">
        <color auto="1"/>
      </right>
      <top style="hair">
        <color auto="1"/>
      </top>
      <bottom style="hair">
        <color auto="1"/>
      </bottom>
      <diagonal/>
    </border>
    <border>
      <left/>
      <right/>
      <top style="hair">
        <color indexed="8"/>
      </top>
      <bottom style="hair">
        <color indexed="8"/>
      </bottom>
      <diagonal/>
    </border>
    <border>
      <left style="thin">
        <color rgb="FF000000"/>
      </left>
      <right style="thin">
        <color rgb="FF000000"/>
      </right>
      <top style="thin">
        <color rgb="FF000000"/>
      </top>
      <bottom style="thin">
        <color rgb="FF000000"/>
      </bottom>
      <diagonal/>
    </border>
  </borders>
  <cellStyleXfs count="14">
    <xf numFmtId="0" fontId="0" fillId="0" borderId="0"/>
    <xf numFmtId="164" fontId="14" fillId="0" borderId="0" applyBorder="0"/>
    <xf numFmtId="165" fontId="14" fillId="0" borderId="0" applyBorder="0"/>
    <xf numFmtId="166" fontId="14" fillId="0" borderId="0" applyBorder="0"/>
    <xf numFmtId="167" fontId="14" fillId="0" borderId="0" applyBorder="0"/>
    <xf numFmtId="169" fontId="12" fillId="0" borderId="0"/>
    <xf numFmtId="168" fontId="14" fillId="0" borderId="0" applyBorder="0"/>
    <xf numFmtId="170" fontId="2" fillId="0" borderId="0" applyFill="0" applyBorder="0" applyAlignment="0" applyProtection="0"/>
    <xf numFmtId="170" fontId="2" fillId="0" borderId="0" applyFill="0" applyBorder="0" applyAlignment="0" applyProtection="0"/>
    <xf numFmtId="0" fontId="14" fillId="0" borderId="0" applyBorder="0"/>
    <xf numFmtId="0" fontId="2" fillId="0" borderId="0"/>
    <xf numFmtId="9" fontId="14" fillId="0" borderId="0" applyBorder="0"/>
    <xf numFmtId="9" fontId="14" fillId="0" borderId="0" applyBorder="0"/>
    <xf numFmtId="0" fontId="1" fillId="0" borderId="0"/>
  </cellStyleXfs>
  <cellXfs count="121">
    <xf numFmtId="0" fontId="0" fillId="0" borderId="0" xfId="0"/>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5" fillId="2"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0" fillId="0" borderId="0" xfId="0" applyNumberFormat="1"/>
    <xf numFmtId="0" fontId="5" fillId="2" borderId="2" xfId="0" applyNumberFormat="1" applyFont="1" applyFill="1" applyBorder="1" applyAlignment="1">
      <alignment horizontal="center" vertical="center" wrapText="1"/>
    </xf>
    <xf numFmtId="3" fontId="5" fillId="0" borderId="1" xfId="6" applyNumberFormat="1" applyFont="1" applyBorder="1" applyAlignment="1">
      <alignment horizontal="center" vertical="center" wrapText="1"/>
    </xf>
    <xf numFmtId="3" fontId="1" fillId="0" borderId="1" xfId="6"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3" fontId="6" fillId="0" borderId="1" xfId="6" applyNumberFormat="1" applyFont="1" applyBorder="1" applyAlignment="1">
      <alignment horizontal="center" vertical="center" wrapText="1"/>
    </xf>
    <xf numFmtId="3" fontId="6" fillId="0" borderId="3" xfId="6" applyNumberFormat="1" applyFont="1" applyBorder="1" applyAlignment="1">
      <alignment horizontal="center" vertical="center" wrapText="1"/>
    </xf>
    <xf numFmtId="10" fontId="1" fillId="0" borderId="1" xfId="12"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9" fontId="7" fillId="0" borderId="1" xfId="12"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0" xfId="0" applyNumberFormat="1" applyFont="1" applyAlignment="1">
      <alignment horizontal="center" vertical="center" wrapText="1"/>
    </xf>
    <xf numFmtId="0" fontId="1" fillId="3" borderId="1" xfId="0" applyNumberFormat="1" applyFont="1" applyFill="1" applyBorder="1" applyAlignment="1">
      <alignment horizontal="center" vertical="center" wrapText="1"/>
    </xf>
    <xf numFmtId="3" fontId="0" fillId="0" borderId="3" xfId="6" applyNumberFormat="1" applyFont="1" applyBorder="1" applyAlignment="1">
      <alignment horizontal="center" vertical="center" wrapText="1"/>
    </xf>
    <xf numFmtId="10" fontId="0" fillId="0" borderId="1" xfId="12" applyNumberFormat="1" applyFont="1" applyBorder="1" applyAlignment="1">
      <alignment horizontal="center" vertical="center" wrapText="1"/>
    </xf>
    <xf numFmtId="0" fontId="0" fillId="0" borderId="0" xfId="0" applyFont="1" applyAlignment="1">
      <alignment horizontal="center" vertical="center" wrapText="1"/>
    </xf>
    <xf numFmtId="0" fontId="0" fillId="3" borderId="4" xfId="0" applyFont="1" applyFill="1" applyBorder="1" applyAlignment="1"/>
    <xf numFmtId="0" fontId="0" fillId="3" borderId="0" xfId="0" applyFont="1" applyFill="1" applyAlignment="1"/>
    <xf numFmtId="0" fontId="0" fillId="3" borderId="5" xfId="0" applyFont="1" applyFill="1" applyBorder="1" applyAlignment="1"/>
    <xf numFmtId="0" fontId="0" fillId="3" borderId="6" xfId="0" applyFont="1" applyFill="1" applyBorder="1" applyAlignment="1"/>
    <xf numFmtId="0" fontId="0" fillId="3" borderId="7" xfId="0" applyFont="1" applyFill="1" applyBorder="1" applyAlignment="1"/>
    <xf numFmtId="0" fontId="0" fillId="3" borderId="8" xfId="0" applyFont="1" applyFill="1" applyBorder="1" applyAlignment="1"/>
    <xf numFmtId="0" fontId="0" fillId="0" borderId="1" xfId="0" applyFont="1" applyBorder="1" applyAlignment="1">
      <alignment horizontal="center" vertical="center" wrapText="1"/>
    </xf>
    <xf numFmtId="0" fontId="0" fillId="0" borderId="0" xfId="0" applyFont="1"/>
    <xf numFmtId="3" fontId="8" fillId="0" borderId="1" xfId="0" applyNumberFormat="1" applyFont="1" applyBorder="1" applyAlignment="1">
      <alignment horizontal="center" vertical="center" wrapText="1"/>
    </xf>
    <xf numFmtId="0" fontId="7" fillId="0" borderId="0" xfId="0" applyFont="1" applyAlignment="1">
      <alignment horizontal="center" vertical="center" wrapText="1"/>
    </xf>
    <xf numFmtId="9" fontId="7"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0" fillId="3" borderId="1" xfId="0" applyFont="1" applyFill="1" applyBorder="1" applyAlignment="1">
      <alignment horizontal="center" vertical="center" wrapText="1"/>
    </xf>
    <xf numFmtId="3" fontId="11" fillId="0" borderId="0" xfId="0" applyNumberFormat="1" applyFont="1" applyBorder="1" applyAlignment="1">
      <alignment horizontal="center" vertical="center" wrapText="1"/>
    </xf>
    <xf numFmtId="3" fontId="0" fillId="0" borderId="0" xfId="0" applyNumberFormat="1" applyFont="1" applyAlignment="1">
      <alignment horizontal="center" vertical="center" wrapText="1"/>
    </xf>
    <xf numFmtId="2" fontId="0" fillId="0" borderId="0" xfId="0" applyNumberFormat="1" applyFont="1" applyAlignment="1">
      <alignment horizontal="center" vertical="center" wrapText="1"/>
    </xf>
    <xf numFmtId="0" fontId="0" fillId="3" borderId="0" xfId="0" applyFont="1" applyFill="1" applyAlignment="1">
      <alignment horizontal="left" vertical="center" wrapText="1"/>
    </xf>
    <xf numFmtId="0" fontId="13" fillId="0" borderId="0" xfId="0" applyFont="1" applyAlignment="1">
      <alignment horizontal="center" vertical="center" wrapText="1"/>
    </xf>
    <xf numFmtId="0" fontId="10" fillId="7" borderId="9" xfId="0" applyFont="1" applyFill="1" applyBorder="1" applyAlignment="1">
      <alignment horizontal="center" vertical="center"/>
    </xf>
    <xf numFmtId="171" fontId="10" fillId="0" borderId="9" xfId="6" applyNumberFormat="1" applyFont="1" applyFill="1" applyBorder="1" applyAlignment="1" applyProtection="1">
      <alignment horizontal="center" vertical="center" wrapText="1"/>
    </xf>
    <xf numFmtId="0" fontId="8" fillId="2" borderId="1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3" fontId="8" fillId="0" borderId="13" xfId="0" applyNumberFormat="1" applyFont="1" applyBorder="1" applyAlignment="1">
      <alignment horizontal="center" vertical="center" wrapText="1"/>
    </xf>
    <xf numFmtId="0" fontId="10" fillId="7" borderId="13" xfId="0" applyFont="1" applyFill="1" applyBorder="1" applyAlignment="1">
      <alignment horizontal="center" vertical="center"/>
    </xf>
    <xf numFmtId="171" fontId="10" fillId="0" borderId="13" xfId="6" applyNumberFormat="1" applyFont="1" applyFill="1" applyBorder="1" applyAlignment="1" applyProtection="1">
      <alignment horizontal="center" vertical="center" wrapText="1"/>
    </xf>
    <xf numFmtId="171" fontId="15" fillId="0" borderId="13" xfId="6" applyNumberFormat="1" applyFont="1" applyFill="1" applyBorder="1" applyAlignment="1" applyProtection="1">
      <alignment horizontal="center" vertical="center" wrapText="1"/>
    </xf>
    <xf numFmtId="3" fontId="0" fillId="0" borderId="13" xfId="0" applyNumberFormat="1" applyFont="1" applyFill="1" applyBorder="1" applyAlignment="1">
      <alignment horizontal="center" vertical="center" wrapText="1"/>
    </xf>
    <xf numFmtId="3" fontId="0" fillId="0" borderId="13" xfId="0" applyNumberFormat="1" applyFont="1" applyBorder="1" applyAlignment="1">
      <alignment horizontal="center" vertical="center" wrapText="1"/>
    </xf>
    <xf numFmtId="0" fontId="8" fillId="0" borderId="13"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8" fillId="2"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3" fontId="2" fillId="0" borderId="13" xfId="0" applyNumberFormat="1" applyFont="1" applyBorder="1" applyAlignment="1">
      <alignment horizontal="center" vertical="center" wrapText="1"/>
    </xf>
    <xf numFmtId="3" fontId="17" fillId="0" borderId="1" xfId="6" applyNumberFormat="1" applyFont="1" applyBorder="1" applyAlignment="1">
      <alignment horizontal="center" vertical="center" wrapText="1"/>
    </xf>
    <xf numFmtId="3" fontId="18" fillId="0" borderId="1" xfId="6" applyNumberFormat="1" applyFont="1" applyBorder="1" applyAlignment="1">
      <alignment horizontal="center" vertical="center" wrapText="1"/>
    </xf>
    <xf numFmtId="0" fontId="16" fillId="0" borderId="0" xfId="0" applyNumberFormat="1" applyFont="1" applyAlignment="1">
      <alignment horizontal="center" vertical="center" wrapText="1"/>
    </xf>
    <xf numFmtId="0" fontId="16" fillId="0" borderId="0" xfId="0" applyFont="1" applyAlignment="1"/>
    <xf numFmtId="3" fontId="14" fillId="0" borderId="1" xfId="6" applyNumberFormat="1" applyFont="1" applyBorder="1" applyAlignment="1">
      <alignment horizontal="center" vertical="center" wrapText="1"/>
    </xf>
    <xf numFmtId="3" fontId="0" fillId="0" borderId="1" xfId="6" applyNumberFormat="1" applyFont="1" applyBorder="1" applyAlignment="1">
      <alignment horizontal="center" vertical="center" wrapText="1"/>
    </xf>
    <xf numFmtId="0" fontId="5" fillId="2" borderId="1" xfId="0" applyNumberFormat="1" applyFont="1" applyFill="1" applyBorder="1" applyAlignment="1">
      <alignment horizontal="center" vertical="center" wrapText="1"/>
    </xf>
    <xf numFmtId="3" fontId="14" fillId="0" borderId="17" xfId="9" applyNumberFormat="1" applyBorder="1" applyAlignment="1">
      <alignment horizontal="center" vertical="center" wrapText="1"/>
    </xf>
    <xf numFmtId="3" fontId="19" fillId="8" borderId="0" xfId="0" applyNumberFormat="1" applyFont="1" applyFill="1" applyBorder="1" applyAlignment="1">
      <alignment horizontal="center" vertical="center" wrapText="1"/>
    </xf>
    <xf numFmtId="3" fontId="16" fillId="8" borderId="0" xfId="0" applyNumberFormat="1" applyFont="1" applyFill="1" applyBorder="1" applyAlignment="1">
      <alignment horizontal="center" vertical="center" wrapText="1"/>
    </xf>
    <xf numFmtId="3" fontId="16" fillId="0" borderId="0" xfId="0" applyNumberFormat="1" applyFont="1" applyAlignment="1">
      <alignment horizontal="center" vertical="center" wrapText="1"/>
    </xf>
    <xf numFmtId="3" fontId="0" fillId="0" borderId="0" xfId="0" applyNumberFormat="1" applyAlignment="1">
      <alignment horizontal="center" vertical="center" wrapText="1"/>
    </xf>
    <xf numFmtId="10" fontId="14" fillId="0" borderId="1" xfId="12" applyNumberFormat="1" applyFont="1" applyBorder="1" applyAlignment="1">
      <alignment horizontal="center" vertical="center" wrapText="1"/>
    </xf>
    <xf numFmtId="0" fontId="5" fillId="2" borderId="1" xfId="0" applyNumberFormat="1" applyFont="1" applyFill="1" applyBorder="1" applyAlignment="1">
      <alignment horizontal="center" vertical="center" wrapText="1"/>
    </xf>
    <xf numFmtId="10" fontId="5" fillId="0" borderId="1" xfId="12" applyNumberFormat="1" applyFont="1" applyBorder="1" applyAlignment="1">
      <alignment horizontal="center" vertical="center" wrapText="1"/>
    </xf>
    <xf numFmtId="0" fontId="1" fillId="0" borderId="1" xfId="0" applyNumberFormat="1" applyFont="1" applyBorder="1" applyAlignment="1">
      <alignment horizontal="justify" vertical="center" wrapText="1"/>
    </xf>
    <xf numFmtId="0" fontId="5" fillId="5"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5" fillId="6" borderId="1"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5" fillId="5" borderId="1" xfId="9" applyNumberFormat="1" applyFont="1" applyFill="1" applyBorder="1" applyAlignment="1">
      <alignment horizontal="center" vertical="center" wrapText="1"/>
    </xf>
    <xf numFmtId="0" fontId="1" fillId="0" borderId="14" xfId="0" applyNumberFormat="1" applyFont="1" applyBorder="1" applyAlignment="1">
      <alignment horizontal="center" vertical="center" textRotation="255" wrapText="1"/>
    </xf>
    <xf numFmtId="0" fontId="1" fillId="0" borderId="5" xfId="0" applyNumberFormat="1" applyFont="1" applyBorder="1" applyAlignment="1">
      <alignment horizontal="center" vertical="center" textRotation="255" wrapText="1"/>
    </xf>
    <xf numFmtId="0" fontId="1" fillId="0" borderId="8" xfId="0" applyNumberFormat="1" applyFont="1" applyBorder="1" applyAlignment="1">
      <alignment horizontal="center" vertical="center" textRotation="255" wrapText="1"/>
    </xf>
    <xf numFmtId="0" fontId="5" fillId="2"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5" xfId="0" applyFont="1" applyBorder="1" applyAlignment="1">
      <alignment horizontal="left" vertical="center" wrapText="1"/>
    </xf>
    <xf numFmtId="0" fontId="0" fillId="0" borderId="0"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4" fillId="0" borderId="1" xfId="0" applyNumberFormat="1" applyFont="1" applyBorder="1" applyAlignment="1">
      <alignment horizontal="left" vertical="center" wrapText="1"/>
    </xf>
    <xf numFmtId="0" fontId="1" fillId="0" borderId="1" xfId="0" applyNumberFormat="1" applyFont="1" applyBorder="1" applyAlignment="1">
      <alignment horizontal="center" vertical="center" textRotation="255" wrapText="1"/>
    </xf>
    <xf numFmtId="0" fontId="1" fillId="0" borderId="10" xfId="0" applyNumberFormat="1" applyFont="1" applyBorder="1" applyAlignment="1">
      <alignment horizontal="center" vertical="center" wrapText="1"/>
    </xf>
    <xf numFmtId="0" fontId="1" fillId="0" borderId="16"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0" fillId="0" borderId="1" xfId="0" applyFont="1" applyBorder="1" applyAlignment="1">
      <alignment horizontal="left" vertical="center" wrapText="1"/>
    </xf>
    <xf numFmtId="0" fontId="8" fillId="5" borderId="10"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0" borderId="13" xfId="0" applyFont="1" applyBorder="1" applyAlignment="1">
      <alignment horizontal="center" vertical="center" textRotation="255" wrapText="1"/>
    </xf>
    <xf numFmtId="0" fontId="8" fillId="4" borderId="10" xfId="0" applyFont="1" applyFill="1" applyBorder="1" applyAlignment="1">
      <alignment horizontal="center" vertical="center" wrapText="1"/>
    </xf>
    <xf numFmtId="0" fontId="0" fillId="0" borderId="12"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0" borderId="10" xfId="0" applyFont="1" applyBorder="1" applyAlignment="1">
      <alignment horizontal="left" vertical="center" wrapText="1"/>
    </xf>
    <xf numFmtId="0" fontId="0" fillId="0" borderId="1" xfId="0" applyFont="1" applyBorder="1" applyAlignment="1">
      <alignment horizontal="center" vertical="center" wrapText="1"/>
    </xf>
    <xf numFmtId="0" fontId="0" fillId="3"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9" borderId="1" xfId="0" applyNumberFormat="1" applyFont="1" applyFill="1" applyBorder="1" applyAlignment="1">
      <alignment horizontal="justify"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3" fontId="20" fillId="0" borderId="0" xfId="0" applyNumberFormat="1" applyFont="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Border="1" applyAlignment="1">
      <alignment horizontal="center" vertical="center" wrapText="1"/>
    </xf>
    <xf numFmtId="173" fontId="14" fillId="0" borderId="0" xfId="6" applyNumberFormat="1"/>
    <xf numFmtId="0" fontId="1" fillId="0" borderId="1" xfId="0" applyNumberFormat="1" applyFont="1" applyFill="1" applyBorder="1" applyAlignment="1">
      <alignment horizontal="justify" vertical="center" wrapText="1"/>
    </xf>
    <xf numFmtId="3" fontId="1" fillId="0" borderId="1" xfId="6" applyNumberFormat="1" applyFont="1" applyFill="1" applyBorder="1" applyAlignment="1">
      <alignment horizontal="center" vertical="center" wrapText="1"/>
    </xf>
    <xf numFmtId="0" fontId="10" fillId="0" borderId="13" xfId="0" applyFont="1" applyFill="1" applyBorder="1" applyAlignment="1">
      <alignment horizontal="center" vertical="center"/>
    </xf>
  </cellXfs>
  <cellStyles count="14">
    <cellStyle name="Comma" xfId="1"/>
    <cellStyle name="Comma [0]" xfId="2"/>
    <cellStyle name="Currency" xfId="3"/>
    <cellStyle name="Currency [0]" xfId="4"/>
    <cellStyle name="Excel_BuiltIn_Currency 1" xfId="5"/>
    <cellStyle name="Millares" xfId="6" builtinId="3"/>
    <cellStyle name="Millares 2" xfId="7"/>
    <cellStyle name="Millares 3" xfId="8"/>
    <cellStyle name="Normal" xfId="0" builtinId="0"/>
    <cellStyle name="Normal 2" xfId="9"/>
    <cellStyle name="Normal 2 3" xfId="10"/>
    <cellStyle name="Percent" xfId="11"/>
    <cellStyle name="Porcentual" xfId="12"/>
    <cellStyle name="TableStyleLight1" xfId="1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00CC33"/>
      <rgbColor rgb="000000FF"/>
      <rgbColor rgb="00FFFF00"/>
      <rgbColor rgb="00FF00FF"/>
      <rgbColor rgb="0066FF99"/>
      <rgbColor rgb="00800000"/>
      <rgbColor rgb="00008000"/>
      <rgbColor rgb="0000000A"/>
      <rgbColor rgb="00669900"/>
      <rgbColor rgb="00800080"/>
      <rgbColor rgb="00008080"/>
      <rgbColor rgb="00C0C0C0"/>
      <rgbColor rgb="00808080"/>
      <rgbColor rgb="006699CC"/>
      <rgbColor rgb="00993366"/>
      <rgbColor rgb="00FFFFCC"/>
      <rgbColor rgb="0093CDDD"/>
      <rgbColor rgb="00660066"/>
      <rgbColor rgb="00FF8080"/>
      <rgbColor rgb="000066CC"/>
      <rgbColor rgb="00CCCCCC"/>
      <rgbColor rgb="00000080"/>
      <rgbColor rgb="00FF00FF"/>
      <rgbColor rgb="0066FF00"/>
      <rgbColor rgb="0000FFFF"/>
      <rgbColor rgb="00800080"/>
      <rgbColor rgb="00800000"/>
      <rgbColor rgb="00008080"/>
      <rgbColor rgb="000000FF"/>
      <rgbColor rgb="0000CCFF"/>
      <rgbColor rgb="00CCFFFF"/>
      <rgbColor rgb="00D9D9D9"/>
      <rgbColor rgb="00FFFF99"/>
      <rgbColor rgb="0099CCFF"/>
      <rgbColor rgb="00FF99CC"/>
      <rgbColor rgb="00CC99FF"/>
      <rgbColor rgb="00FFCC99"/>
      <rgbColor rgb="003399FF"/>
      <rgbColor rgb="0083CAFF"/>
      <rgbColor rgb="00AECF00"/>
      <rgbColor rgb="00FFCC00"/>
      <rgbColor rgb="00FF9900"/>
      <rgbColor rgb="00FF6600"/>
      <rgbColor rgb="00666699"/>
      <rgbColor rgb="00B3B3B3"/>
      <rgbColor rgb="00004586"/>
      <rgbColor rgb="00339966"/>
      <rgbColor rgb="00003300"/>
      <rgbColor rgb="00222222"/>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Total Ingresos 2017</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'GEC-01 Recaudos Subd Equipam'!$C$22:$N$22</c:f>
              <c:numCache>
                <c:formatCode>#,##0</c:formatCode>
                <c:ptCount val="12"/>
                <c:pt idx="0">
                  <c:v>56028420</c:v>
                </c:pt>
                <c:pt idx="1">
                  <c:v>116349332</c:v>
                </c:pt>
                <c:pt idx="2">
                  <c:v>171795376</c:v>
                </c:pt>
                <c:pt idx="3">
                  <c:v>109701183</c:v>
                </c:pt>
                <c:pt idx="4">
                  <c:v>70564788</c:v>
                </c:pt>
                <c:pt idx="5">
                  <c:v>104773459</c:v>
                </c:pt>
                <c:pt idx="6">
                  <c:v>182373107</c:v>
                </c:pt>
                <c:pt idx="7">
                  <c:v>63078520</c:v>
                </c:pt>
                <c:pt idx="8">
                  <c:v>43279855</c:v>
                </c:pt>
                <c:pt idx="9">
                  <c:v>151454513</c:v>
                </c:pt>
                <c:pt idx="10">
                  <c:v>168688823</c:v>
                </c:pt>
                <c:pt idx="11">
                  <c:v>250528759</c:v>
                </c:pt>
              </c:numCache>
            </c:numRef>
          </c:val>
          <c:extLst>
            <c:ext xmlns:c16="http://schemas.microsoft.com/office/drawing/2014/chart" uri="{C3380CC4-5D6E-409C-BE32-E72D297353CC}">
              <c16:uniqueId val="{00000000-6864-49E0-9E1D-6619860F277F}"/>
            </c:ext>
          </c:extLst>
        </c:ser>
        <c:dLbls>
          <c:showLegendKey val="0"/>
          <c:showVal val="0"/>
          <c:showCatName val="0"/>
          <c:showSerName val="0"/>
          <c:showPercent val="0"/>
          <c:showBubbleSize val="0"/>
        </c:dLbls>
        <c:gapWidth val="219"/>
        <c:overlap val="-27"/>
        <c:axId val="338130512"/>
        <c:axId val="338126248"/>
      </c:barChart>
      <c:catAx>
        <c:axId val="338130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900" b="0" i="0" baseline="0">
                    <a:effectLst/>
                  </a:rPr>
                  <a:t>Enero Febrero Marzo  Abril   Mayo  Junio  Julio Agost Septie Octubre Noviem Diciemb</a:t>
                </a:r>
                <a:endParaRPr lang="es-CO" sz="900">
                  <a:effectLst/>
                </a:endParaRPr>
              </a:p>
            </c:rich>
          </c:tx>
          <c:layout>
            <c:manualLayout>
              <c:xMode val="edge"/>
              <c:yMode val="edge"/>
              <c:x val="0.16285002561771492"/>
              <c:y val="0.919209022816926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8126248"/>
        <c:crosses val="autoZero"/>
        <c:auto val="1"/>
        <c:lblAlgn val="ctr"/>
        <c:lblOffset val="100"/>
        <c:noMultiLvlLbl val="0"/>
      </c:catAx>
      <c:valAx>
        <c:axId val="338126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38130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Comparativo Vigencias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'GEC-02 Increm Ingresos Equip'!$C$22:$N$22</c:f>
              <c:numCache>
                <c:formatCode>#,##0</c:formatCode>
                <c:ptCount val="12"/>
                <c:pt idx="0">
                  <c:v>8153170</c:v>
                </c:pt>
                <c:pt idx="1">
                  <c:v>42706315</c:v>
                </c:pt>
                <c:pt idx="2">
                  <c:v>126905331</c:v>
                </c:pt>
                <c:pt idx="3">
                  <c:v>-18065849</c:v>
                </c:pt>
                <c:pt idx="4">
                  <c:v>-406720237</c:v>
                </c:pt>
                <c:pt idx="5">
                  <c:v>-388319305</c:v>
                </c:pt>
                <c:pt idx="6">
                  <c:v>149556956</c:v>
                </c:pt>
                <c:pt idx="7">
                  <c:v>-92574193</c:v>
                </c:pt>
                <c:pt idx="8">
                  <c:v>-56979636</c:v>
                </c:pt>
                <c:pt idx="9">
                  <c:v>-142418094.80000001</c:v>
                </c:pt>
                <c:pt idx="10">
                  <c:v>-12295966</c:v>
                </c:pt>
                <c:pt idx="11">
                  <c:v>183778347</c:v>
                </c:pt>
              </c:numCache>
            </c:numRef>
          </c:val>
          <c:extLst>
            <c:ext xmlns:c16="http://schemas.microsoft.com/office/drawing/2014/chart" uri="{C3380CC4-5D6E-409C-BE32-E72D297353CC}">
              <c16:uniqueId val="{00000000-1878-4E41-A4A1-E873901D838C}"/>
            </c:ext>
          </c:extLst>
        </c:ser>
        <c:dLbls>
          <c:showLegendKey val="0"/>
          <c:showVal val="0"/>
          <c:showCatName val="0"/>
          <c:showSerName val="0"/>
          <c:showPercent val="0"/>
          <c:showBubbleSize val="0"/>
        </c:dLbls>
        <c:gapWidth val="219"/>
        <c:overlap val="-27"/>
        <c:axId val="340904656"/>
        <c:axId val="340905968"/>
      </c:barChart>
      <c:catAx>
        <c:axId val="3409046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900" b="0" i="0" baseline="0">
                    <a:effectLst/>
                  </a:rPr>
                  <a:t>Enero Febrero Marzo  Abril   Mayo  Junio  Julio Agost Septie Octubre Noviem Diciemb</a:t>
                </a:r>
                <a:endParaRPr lang="es-CO" sz="900">
                  <a:effectLst/>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905968"/>
        <c:crosses val="autoZero"/>
        <c:auto val="1"/>
        <c:lblAlgn val="ctr"/>
        <c:lblOffset val="100"/>
        <c:noMultiLvlLbl val="0"/>
      </c:catAx>
      <c:valAx>
        <c:axId val="340905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904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400"/>
              <a:t>Porcentaje de Participación en la Oferta Artística y Cultural
Equipamientos a Cargo 2016</a:t>
            </a:r>
          </a:p>
        </c:rich>
      </c:tx>
      <c:layout>
        <c:manualLayout>
          <c:xMode val="edge"/>
          <c:yMode val="edge"/>
          <c:x val="0.14975868307723672"/>
          <c:y val="3.1331474190726155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manualLayout>
          <c:layoutTarget val="inner"/>
          <c:xMode val="edge"/>
          <c:yMode val="edge"/>
          <c:x val="2.4154627356688049E-2"/>
          <c:y val="0.21409921671018275"/>
          <c:w val="0.93719954143949624"/>
          <c:h val="0.74934725848563966"/>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0-D275-445D-B458-7EE501AE49E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597-4D2C-9194-6CE6D525624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6597-4D2C-9194-6CE6D5256248}"/>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6597-4D2C-9194-6CE6D525624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6597-4D2C-9194-6CE6D5256248}"/>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84F7-42D1-8139-410DD160330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F144-4DAF-ABD1-389D987C6923}"/>
              </c:ext>
            </c:extLst>
          </c:dPt>
          <c:dLbls>
            <c:dLbl>
              <c:idx val="0"/>
              <c:layout>
                <c:manualLayout>
                  <c:x val="-8.2783194313152578E-2"/>
                  <c:y val="0.15699050192864766"/>
                </c:manualLayout>
              </c:layout>
              <c:dLblPos val="bestFi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275-445D-B458-7EE501AE49EB}"/>
                </c:ext>
              </c:extLst>
            </c:dLbl>
            <c:dLbl>
              <c:idx val="1"/>
              <c:layout>
                <c:manualLayout>
                  <c:x val="-2.7829828288144981E-2"/>
                  <c:y val="2.8206062961014435E-2"/>
                </c:manualLayout>
              </c:layout>
              <c:dLblPos val="bestFi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597-4D2C-9194-6CE6D5256248}"/>
                </c:ext>
              </c:extLst>
            </c:dLbl>
            <c:dLbl>
              <c:idx val="2"/>
              <c:layout>
                <c:manualLayout>
                  <c:x val="-8.3216905050917375E-2"/>
                  <c:y val="0.14376447577238682"/>
                </c:manualLayout>
              </c:layout>
              <c:dLblPos val="bestFi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597-4D2C-9194-6CE6D5256248}"/>
                </c:ext>
              </c:extLst>
            </c:dLbl>
            <c:dLbl>
              <c:idx val="3"/>
              <c:layout>
                <c:manualLayout>
                  <c:x val="-4.5417940048554116E-2"/>
                  <c:y val="3.1395917422881378E-2"/>
                </c:manualLayout>
              </c:layout>
              <c:dLblPos val="bestFi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6597-4D2C-9194-6CE6D5256248}"/>
                </c:ext>
              </c:extLst>
            </c:dLbl>
            <c:dLbl>
              <c:idx val="4"/>
              <c:layout>
                <c:manualLayout>
                  <c:x val="-5.9395712037554248E-2"/>
                  <c:y val="8.9528490939612695E-2"/>
                </c:manualLayout>
              </c:layout>
              <c:dLblPos val="bestFi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6597-4D2C-9194-6CE6D5256248}"/>
                </c:ext>
              </c:extLst>
            </c:dLbl>
            <c:dLbl>
              <c:idx val="6"/>
              <c:layout>
                <c:manualLayout>
                  <c:x val="-2.3840663000043749E-3"/>
                  <c:y val="9.1477876763015345E-2"/>
                </c:manualLayout>
              </c:layout>
              <c:dLblPos val="bestFi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F144-4DAF-ABD1-389D987C6923}"/>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'GEC-05 Eventos Equipam'!$Q$20:$Q$26</c:f>
              <c:strCache>
                <c:ptCount val="7"/>
                <c:pt idx="0">
                  <c:v>TJEG</c:v>
                </c:pt>
                <c:pt idx="1">
                  <c:v>La Media Torta</c:v>
                </c:pt>
                <c:pt idx="2">
                  <c:v>Teatro el Parque</c:v>
                </c:pt>
                <c:pt idx="3">
                  <c:v>TMJMSD</c:v>
                </c:pt>
                <c:pt idx="4">
                  <c:v>Escenario Móvil</c:v>
                </c:pt>
                <c:pt idx="5">
                  <c:v>Planetario de Bogotá</c:v>
                </c:pt>
                <c:pt idx="6">
                  <c:v>Cultura en Común – C.D.C.</c:v>
                </c:pt>
              </c:strCache>
            </c:strRef>
          </c:cat>
          <c:val>
            <c:numRef>
              <c:f>'GEC-05 Eventos Equipam'!$R$20:$R$26</c:f>
              <c:numCache>
                <c:formatCode>#,##0</c:formatCode>
                <c:ptCount val="7"/>
                <c:pt idx="0">
                  <c:v>208</c:v>
                </c:pt>
                <c:pt idx="1">
                  <c:v>51</c:v>
                </c:pt>
                <c:pt idx="2">
                  <c:v>232</c:v>
                </c:pt>
                <c:pt idx="3">
                  <c:v>238</c:v>
                </c:pt>
                <c:pt idx="4">
                  <c:v>21</c:v>
                </c:pt>
                <c:pt idx="5">
                  <c:v>6368</c:v>
                </c:pt>
                <c:pt idx="6">
                  <c:v>282</c:v>
                </c:pt>
              </c:numCache>
            </c:numRef>
          </c:val>
          <c:extLst>
            <c:ext xmlns:c16="http://schemas.microsoft.com/office/drawing/2014/chart" uri="{C3380CC4-5D6E-409C-BE32-E72D297353CC}">
              <c16:uniqueId val="{00000001-D275-445D-B458-7EE501AE49E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Asistencias</a:t>
            </a:r>
            <a:r>
              <a:rPr lang="es-CO" baseline="0"/>
              <a:t> Acumuladas por Equipamiento</a:t>
            </a:r>
          </a:p>
          <a:p>
            <a:pPr>
              <a:defRPr/>
            </a:pPr>
            <a:r>
              <a:rPr lang="es-CO" baseline="0"/>
              <a:t>2017</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B9DC-48E6-B7D5-8514C13D2DA8}"/>
              </c:ext>
            </c:extLst>
          </c:dPt>
          <c:dPt>
            <c:idx val="1"/>
            <c:bubble3D val="0"/>
            <c:spPr>
              <a:solidFill>
                <a:schemeClr val="accent2"/>
              </a:solidFill>
              <a:ln>
                <a:noFill/>
              </a:ln>
              <a:effectLst/>
            </c:spPr>
            <c:extLst>
              <c:ext xmlns:c16="http://schemas.microsoft.com/office/drawing/2014/chart" uri="{C3380CC4-5D6E-409C-BE32-E72D297353CC}">
                <c16:uniqueId val="{00000003-B9DC-48E6-B7D5-8514C13D2DA8}"/>
              </c:ext>
            </c:extLst>
          </c:dPt>
          <c:dPt>
            <c:idx val="2"/>
            <c:bubble3D val="0"/>
            <c:spPr>
              <a:solidFill>
                <a:schemeClr val="accent3"/>
              </a:solidFill>
              <a:ln>
                <a:noFill/>
              </a:ln>
              <a:effectLst/>
            </c:spPr>
            <c:extLst>
              <c:ext xmlns:c16="http://schemas.microsoft.com/office/drawing/2014/chart" uri="{C3380CC4-5D6E-409C-BE32-E72D297353CC}">
                <c16:uniqueId val="{00000005-B9DC-48E6-B7D5-8514C13D2DA8}"/>
              </c:ext>
            </c:extLst>
          </c:dPt>
          <c:dPt>
            <c:idx val="3"/>
            <c:bubble3D val="0"/>
            <c:spPr>
              <a:solidFill>
                <a:schemeClr val="accent4"/>
              </a:solidFill>
              <a:ln>
                <a:noFill/>
              </a:ln>
              <a:effectLst/>
            </c:spPr>
            <c:extLst>
              <c:ext xmlns:c16="http://schemas.microsoft.com/office/drawing/2014/chart" uri="{C3380CC4-5D6E-409C-BE32-E72D297353CC}">
                <c16:uniqueId val="{00000007-B9DC-48E6-B7D5-8514C13D2DA8}"/>
              </c:ext>
            </c:extLst>
          </c:dPt>
          <c:dPt>
            <c:idx val="4"/>
            <c:bubble3D val="0"/>
            <c:spPr>
              <a:solidFill>
                <a:schemeClr val="accent5"/>
              </a:solidFill>
              <a:ln>
                <a:noFill/>
              </a:ln>
              <a:effectLst/>
            </c:spPr>
            <c:extLst>
              <c:ext xmlns:c16="http://schemas.microsoft.com/office/drawing/2014/chart" uri="{C3380CC4-5D6E-409C-BE32-E72D297353CC}">
                <c16:uniqueId val="{00000009-B9DC-48E6-B7D5-8514C13D2DA8}"/>
              </c:ext>
            </c:extLst>
          </c:dPt>
          <c:dPt>
            <c:idx val="5"/>
            <c:bubble3D val="0"/>
            <c:spPr>
              <a:solidFill>
                <a:schemeClr val="accent6"/>
              </a:solidFill>
              <a:ln>
                <a:noFill/>
              </a:ln>
              <a:effectLst/>
            </c:spPr>
            <c:extLst>
              <c:ext xmlns:c16="http://schemas.microsoft.com/office/drawing/2014/chart" uri="{C3380CC4-5D6E-409C-BE32-E72D297353CC}">
                <c16:uniqueId val="{0000000B-B9DC-48E6-B7D5-8514C13D2DA8}"/>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B9DC-48E6-B7D5-8514C13D2DA8}"/>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B9DC-48E6-B7D5-8514C13D2DA8}"/>
              </c:ext>
            </c:extLst>
          </c:dPt>
          <c:dPt>
            <c:idx val="8"/>
            <c:bubble3D val="0"/>
            <c:spPr>
              <a:solidFill>
                <a:schemeClr val="accent3">
                  <a:lumMod val="60000"/>
                </a:schemeClr>
              </a:solidFill>
              <a:ln>
                <a:noFill/>
              </a:ln>
              <a:effectLst/>
            </c:spPr>
            <c:extLst>
              <c:ext xmlns:c16="http://schemas.microsoft.com/office/drawing/2014/chart" uri="{C3380CC4-5D6E-409C-BE32-E72D297353CC}">
                <c16:uniqueId val="{00000011-B9DC-48E6-B7D5-8514C13D2DA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'GEC-06 Asistencias Equipam'!$Q$22:$Q$30</c:f>
              <c:strCache>
                <c:ptCount val="9"/>
                <c:pt idx="0">
                  <c:v>TJEG</c:v>
                </c:pt>
                <c:pt idx="1">
                  <c:v>TLMT</c:v>
                </c:pt>
                <c:pt idx="2">
                  <c:v>Teatro el Parque</c:v>
                </c:pt>
                <c:pt idx="3">
                  <c:v>Escenario Móvil</c:v>
                </c:pt>
                <c:pt idx="4">
                  <c:v>Planetario de Bogotá</c:v>
                </c:pt>
                <c:pt idx="5">
                  <c:v>Cinemateca</c:v>
                </c:pt>
                <c:pt idx="6">
                  <c:v>Galería Santa Fe</c:v>
                </c:pt>
                <c:pt idx="7">
                  <c:v>TMJMSD</c:v>
                </c:pt>
                <c:pt idx="8">
                  <c:v>Cultura en Común</c:v>
                </c:pt>
              </c:strCache>
            </c:strRef>
          </c:cat>
          <c:val>
            <c:numRef>
              <c:f>'GEC-06 Asistencias Equipam'!$R$22:$R$30</c:f>
              <c:numCache>
                <c:formatCode>#,##0</c:formatCode>
                <c:ptCount val="9"/>
                <c:pt idx="0">
                  <c:v>114212</c:v>
                </c:pt>
                <c:pt idx="1">
                  <c:v>41833</c:v>
                </c:pt>
                <c:pt idx="2">
                  <c:v>24917</c:v>
                </c:pt>
                <c:pt idx="3">
                  <c:v>10050</c:v>
                </c:pt>
                <c:pt idx="4">
                  <c:v>402967</c:v>
                </c:pt>
                <c:pt idx="5">
                  <c:v>61037</c:v>
                </c:pt>
                <c:pt idx="6">
                  <c:v>0</c:v>
                </c:pt>
                <c:pt idx="7">
                  <c:v>146625</c:v>
                </c:pt>
                <c:pt idx="8">
                  <c:v>53839</c:v>
                </c:pt>
              </c:numCache>
            </c:numRef>
          </c:val>
          <c:extLst>
            <c:ext xmlns:c16="http://schemas.microsoft.com/office/drawing/2014/chart" uri="{C3380CC4-5D6E-409C-BE32-E72D297353CC}">
              <c16:uniqueId val="{00000000-F6D3-4673-8202-76443CA5E1E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200" b="0" i="0" baseline="0">
                <a:effectLst/>
              </a:rPr>
              <a:t>COMPARATIVO EN N° DE ASISTENTES</a:t>
            </a:r>
            <a:endParaRPr lang="es-CO" sz="1200">
              <a:effectLst/>
            </a:endParaRPr>
          </a:p>
          <a:p>
            <a:pPr>
              <a:defRPr/>
            </a:pPr>
            <a:r>
              <a:rPr lang="es-CO" sz="1200" b="0" i="0" baseline="0">
                <a:effectLst/>
              </a:rPr>
              <a:t>IDARTES</a:t>
            </a:r>
            <a:endParaRPr lang="es-CO" sz="1200">
              <a:effectLst/>
            </a:endParaRPr>
          </a:p>
          <a:p>
            <a:pPr>
              <a:defRPr/>
            </a:pPr>
            <a:r>
              <a:rPr lang="es-CO" sz="1200" b="0" i="0" baseline="0">
                <a:effectLst/>
              </a:rPr>
              <a:t>2017-2016</a:t>
            </a:r>
            <a:endParaRPr lang="es-CO" sz="1200">
              <a:effectLst/>
            </a:endParaRPr>
          </a:p>
        </c:rich>
      </c:tx>
      <c:layout>
        <c:manualLayout>
          <c:xMode val="edge"/>
          <c:yMode val="edge"/>
          <c:x val="0.2812439070116235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2943367655966082"/>
          <c:y val="0.23575310866338692"/>
          <c:w val="0.81672016959418525"/>
          <c:h val="0.52143975265022713"/>
        </c:manualLayout>
      </c:layout>
      <c:barChart>
        <c:barDir val="col"/>
        <c:grouping val="clustered"/>
        <c:varyColors val="0"/>
        <c:ser>
          <c:idx val="0"/>
          <c:order val="0"/>
          <c:tx>
            <c:strRef>
              <c:f>'GEC-07 Asist Eventos Subd'!$R$22</c:f>
              <c:strCache>
                <c:ptCount val="1"/>
                <c:pt idx="0">
                  <c:v>ASISTENTES EVENTOS AÑO VIGENTE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'GEC-07 Asist Eventos Subd'!$S$22:$AD$22</c:f>
              <c:numCache>
                <c:formatCode>#,##0</c:formatCode>
                <c:ptCount val="12"/>
                <c:pt idx="0">
                  <c:v>8078</c:v>
                </c:pt>
                <c:pt idx="1">
                  <c:v>7705</c:v>
                </c:pt>
                <c:pt idx="2">
                  <c:v>19433</c:v>
                </c:pt>
                <c:pt idx="3">
                  <c:v>16435</c:v>
                </c:pt>
                <c:pt idx="4">
                  <c:v>24548</c:v>
                </c:pt>
                <c:pt idx="5">
                  <c:v>20144</c:v>
                </c:pt>
                <c:pt idx="6">
                  <c:v>20402</c:v>
                </c:pt>
                <c:pt idx="7">
                  <c:v>20803</c:v>
                </c:pt>
                <c:pt idx="8">
                  <c:v>17257</c:v>
                </c:pt>
                <c:pt idx="9">
                  <c:v>27648</c:v>
                </c:pt>
                <c:pt idx="10">
                  <c:v>29263</c:v>
                </c:pt>
                <c:pt idx="11">
                  <c:v>33135</c:v>
                </c:pt>
              </c:numCache>
            </c:numRef>
          </c:val>
          <c:extLst>
            <c:ext xmlns:c16="http://schemas.microsoft.com/office/drawing/2014/chart" uri="{C3380CC4-5D6E-409C-BE32-E72D297353CC}">
              <c16:uniqueId val="{00000000-144F-4E95-A5A6-B91136B2F5DF}"/>
            </c:ext>
          </c:extLst>
        </c:ser>
        <c:ser>
          <c:idx val="1"/>
          <c:order val="1"/>
          <c:tx>
            <c:strRef>
              <c:f>'GEC-07 Asist Eventos Subd'!$R$23</c:f>
              <c:strCache>
                <c:ptCount val="1"/>
                <c:pt idx="0">
                  <c:v>ASISTENTES EVENTOS VIGENCIA ANTERIOR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'GEC-07 Asist Eventos Subd'!$S$23:$AD$23</c:f>
              <c:numCache>
                <c:formatCode>#,##0</c:formatCode>
                <c:ptCount val="12"/>
                <c:pt idx="0">
                  <c:v>43952</c:v>
                </c:pt>
                <c:pt idx="1">
                  <c:v>27115</c:v>
                </c:pt>
                <c:pt idx="2">
                  <c:v>88308</c:v>
                </c:pt>
                <c:pt idx="3">
                  <c:v>75322</c:v>
                </c:pt>
                <c:pt idx="4">
                  <c:v>70275</c:v>
                </c:pt>
                <c:pt idx="5">
                  <c:v>118100</c:v>
                </c:pt>
                <c:pt idx="6">
                  <c:v>126925</c:v>
                </c:pt>
                <c:pt idx="7">
                  <c:v>153910</c:v>
                </c:pt>
                <c:pt idx="8">
                  <c:v>103783</c:v>
                </c:pt>
                <c:pt idx="9">
                  <c:v>266419</c:v>
                </c:pt>
                <c:pt idx="10">
                  <c:v>90619</c:v>
                </c:pt>
                <c:pt idx="11">
                  <c:v>67553</c:v>
                </c:pt>
              </c:numCache>
            </c:numRef>
          </c:val>
          <c:extLst>
            <c:ext xmlns:c16="http://schemas.microsoft.com/office/drawing/2014/chart" uri="{C3380CC4-5D6E-409C-BE32-E72D297353CC}">
              <c16:uniqueId val="{00000001-144F-4E95-A5A6-B91136B2F5DF}"/>
            </c:ext>
          </c:extLst>
        </c:ser>
        <c:dLbls>
          <c:showLegendKey val="0"/>
          <c:showVal val="0"/>
          <c:showCatName val="0"/>
          <c:showSerName val="0"/>
          <c:showPercent val="0"/>
          <c:showBubbleSize val="0"/>
        </c:dLbls>
        <c:gapWidth val="219"/>
        <c:overlap val="-27"/>
        <c:axId val="491605040"/>
        <c:axId val="491608976"/>
      </c:barChart>
      <c:catAx>
        <c:axId val="491605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50" b="0" i="0" baseline="0">
                    <a:effectLst/>
                  </a:rPr>
                  <a:t>Enero Febre Marzo Abril Mayo Junio Julio Agos Sept Octu Novie Diciem</a:t>
                </a:r>
                <a:endParaRPr lang="es-CO" sz="1050">
                  <a:effectLst/>
                </a:endParaRPr>
              </a:p>
            </c:rich>
          </c:tx>
          <c:layout>
            <c:manualLayout>
              <c:xMode val="edge"/>
              <c:yMode val="edge"/>
              <c:x val="0.13200372447017389"/>
              <c:y val="0.8545185262247518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1608976"/>
        <c:crosses val="autoZero"/>
        <c:auto val="1"/>
        <c:lblAlgn val="ctr"/>
        <c:lblOffset val="100"/>
        <c:noMultiLvlLbl val="0"/>
      </c:catAx>
      <c:valAx>
        <c:axId val="491608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Número</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1605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s-CO"/>
              <a:t>VARIACIÓN  EN NÚMERO DE EVENTOS IDARTES
2016-2015</a:t>
            </a:r>
          </a:p>
        </c:rich>
      </c:tx>
      <c:layout>
        <c:manualLayout>
          <c:xMode val="edge"/>
          <c:yMode val="edge"/>
          <c:x val="0.18508282298046078"/>
          <c:y val="3.3854313665337282E-2"/>
        </c:manualLayout>
      </c:layout>
      <c:overlay val="0"/>
      <c:spPr>
        <a:noFill/>
        <a:ln w="25400">
          <a:noFill/>
        </a:ln>
      </c:spPr>
    </c:title>
    <c:autoTitleDeleted val="0"/>
    <c:view3D>
      <c:rotX val="18"/>
      <c:hPercent val="67"/>
      <c:rotY val="19"/>
      <c:depthPercent val="100"/>
      <c:rAngAx val="1"/>
    </c:view3D>
    <c:floor>
      <c:thickness val="0"/>
      <c:spPr>
        <a:solidFill>
          <a:srgbClr val="CCCCCC"/>
        </a:solidFill>
        <a:ln w="6350">
          <a:noFill/>
        </a:ln>
      </c:spPr>
    </c:floor>
    <c:sideWall>
      <c:thickness val="0"/>
      <c:spPr>
        <a:noFill/>
        <a:ln w="3175">
          <a:solidFill>
            <a:srgbClr val="B3B3B3"/>
          </a:solidFill>
          <a:prstDash val="solid"/>
        </a:ln>
      </c:spPr>
    </c:sideWall>
    <c:backWall>
      <c:thickness val="0"/>
      <c:spPr>
        <a:noFill/>
        <a:ln w="3175">
          <a:solidFill>
            <a:srgbClr val="B3B3B3"/>
          </a:solidFill>
          <a:prstDash val="solid"/>
        </a:ln>
      </c:spPr>
    </c:backWall>
    <c:plotArea>
      <c:layout>
        <c:manualLayout>
          <c:layoutTarget val="inner"/>
          <c:xMode val="edge"/>
          <c:yMode val="edge"/>
          <c:x val="0.20994475138121546"/>
          <c:y val="0.21720182201856164"/>
          <c:w val="0.75138121546961323"/>
          <c:h val="0.63430858219912445"/>
        </c:manualLayout>
      </c:layout>
      <c:bar3DChart>
        <c:barDir val="col"/>
        <c:grouping val="clustered"/>
        <c:varyColors val="0"/>
        <c:ser>
          <c:idx val="0"/>
          <c:order val="0"/>
          <c:spPr>
            <a:solidFill>
              <a:srgbClr val="004586"/>
            </a:solidFill>
            <a:ln w="25400">
              <a:noFill/>
            </a:ln>
          </c:spPr>
          <c:invertIfNegative val="0"/>
          <c:val>
            <c:numRef>
              <c:f>'GEC-08 Incr No. Eventos Escen'!$C$25:$N$25</c:f>
              <c:numCache>
                <c:formatCode>0.00%</c:formatCode>
                <c:ptCount val="12"/>
                <c:pt idx="0">
                  <c:v>-0.91286307053941906</c:v>
                </c:pt>
                <c:pt idx="1">
                  <c:v>-0.94162436548223349</c:v>
                </c:pt>
                <c:pt idx="2">
                  <c:v>-0.90978886756238009</c:v>
                </c:pt>
                <c:pt idx="3">
                  <c:v>-0.85460992907801414</c:v>
                </c:pt>
                <c:pt idx="4">
                  <c:v>-0.89438629876308273</c:v>
                </c:pt>
                <c:pt idx="5">
                  <c:v>-0.91992720655141036</c:v>
                </c:pt>
                <c:pt idx="6">
                  <c:v>-0.90820584144645344</c:v>
                </c:pt>
                <c:pt idx="7">
                  <c:v>-0.92557251908396942</c:v>
                </c:pt>
                <c:pt idx="8">
                  <c:v>-0.83401360544217684</c:v>
                </c:pt>
                <c:pt idx="9">
                  <c:v>-0.90031397174254313</c:v>
                </c:pt>
                <c:pt idx="10">
                  <c:v>-0.84950248756218905</c:v>
                </c:pt>
                <c:pt idx="11">
                  <c:v>-0.81128747795414458</c:v>
                </c:pt>
              </c:numCache>
            </c:numRef>
          </c:val>
          <c:extLst>
            <c:ext xmlns:c16="http://schemas.microsoft.com/office/drawing/2014/chart" uri="{C3380CC4-5D6E-409C-BE32-E72D297353CC}">
              <c16:uniqueId val="{00000000-929A-4AB2-B900-53B89FF11C00}"/>
            </c:ext>
          </c:extLst>
        </c:ser>
        <c:dLbls>
          <c:showLegendKey val="0"/>
          <c:showVal val="0"/>
          <c:showCatName val="0"/>
          <c:showSerName val="0"/>
          <c:showPercent val="0"/>
          <c:showBubbleSize val="0"/>
        </c:dLbls>
        <c:gapWidth val="100"/>
        <c:shape val="box"/>
        <c:axId val="561233808"/>
        <c:axId val="1"/>
        <c:axId val="0"/>
      </c:bar3DChart>
      <c:catAx>
        <c:axId val="561233808"/>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s-CO"/>
                  <a:t> Ene Febr Mar Abr May  Jun  Jul Ago Sep  Oct Nov Dic</a:t>
                </a:r>
              </a:p>
            </c:rich>
          </c:tx>
          <c:layout>
            <c:manualLayout>
              <c:xMode val="edge"/>
              <c:yMode val="edge"/>
              <c:x val="0.19179930795847752"/>
              <c:y val="0.89926859749643173"/>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B3B3B3"/>
              </a:solidFill>
              <a:prstDash val="solid"/>
            </a:ln>
          </c:spPr>
        </c:majorGridlines>
        <c:numFmt formatCode="0.00%"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561233808"/>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Arial"/>
                <a:ea typeface="Arial"/>
                <a:cs typeface="Arial"/>
              </a:defRPr>
            </a:pPr>
            <a:r>
              <a:rPr lang="es-CO"/>
              <a:t>Eventos Realizados Vigencia
2016</a:t>
            </a:r>
          </a:p>
        </c:rich>
      </c:tx>
      <c:layout>
        <c:manualLayout>
          <c:xMode val="edge"/>
          <c:yMode val="edge"/>
          <c:x val="0.21179663025992718"/>
          <c:y val="3.2000055844083324E-2"/>
        </c:manualLayout>
      </c:layout>
      <c:overlay val="0"/>
      <c:spPr>
        <a:noFill/>
        <a:ln w="25400">
          <a:noFill/>
        </a:ln>
      </c:spPr>
    </c:title>
    <c:autoTitleDeleted val="0"/>
    <c:plotArea>
      <c:layout>
        <c:manualLayout>
          <c:layoutTarget val="inner"/>
          <c:xMode val="edge"/>
          <c:yMode val="edge"/>
          <c:x val="0.18230586867704407"/>
          <c:y val="0.3066674652798575"/>
          <c:w val="0.78016187919146807"/>
          <c:h val="0.46933455555873843"/>
        </c:manualLayout>
      </c:layout>
      <c:barChart>
        <c:barDir val="col"/>
        <c:grouping val="clustered"/>
        <c:varyColors val="0"/>
        <c:ser>
          <c:idx val="0"/>
          <c:order val="0"/>
          <c:spPr>
            <a:solidFill>
              <a:srgbClr val="004586"/>
            </a:solidFill>
            <a:ln w="25400">
              <a:noFill/>
            </a:ln>
          </c:spPr>
          <c:invertIfNegative val="0"/>
          <c:val>
            <c:numRef>
              <c:f>'GEC-08 Incr No. Eventos Escen'!$C$20:$N$20</c:f>
              <c:numCache>
                <c:formatCode>#,##0</c:formatCode>
                <c:ptCount val="12"/>
                <c:pt idx="0">
                  <c:v>14</c:v>
                </c:pt>
                <c:pt idx="1">
                  <c:v>11</c:v>
                </c:pt>
                <c:pt idx="2">
                  <c:v>15</c:v>
                </c:pt>
                <c:pt idx="3">
                  <c:v>23</c:v>
                </c:pt>
                <c:pt idx="4">
                  <c:v>41</c:v>
                </c:pt>
                <c:pt idx="5">
                  <c:v>42</c:v>
                </c:pt>
                <c:pt idx="6">
                  <c:v>35</c:v>
                </c:pt>
                <c:pt idx="7">
                  <c:v>51</c:v>
                </c:pt>
                <c:pt idx="8">
                  <c:v>46</c:v>
                </c:pt>
                <c:pt idx="9">
                  <c:v>68</c:v>
                </c:pt>
                <c:pt idx="10">
                  <c:v>66</c:v>
                </c:pt>
                <c:pt idx="11">
                  <c:v>100</c:v>
                </c:pt>
              </c:numCache>
            </c:numRef>
          </c:val>
          <c:extLst>
            <c:ext xmlns:c16="http://schemas.microsoft.com/office/drawing/2014/chart" uri="{C3380CC4-5D6E-409C-BE32-E72D297353CC}">
              <c16:uniqueId val="{00000000-A42D-401E-9048-2C2953337F8A}"/>
            </c:ext>
          </c:extLst>
        </c:ser>
        <c:dLbls>
          <c:showLegendKey val="0"/>
          <c:showVal val="0"/>
          <c:showCatName val="0"/>
          <c:showSerName val="0"/>
          <c:showPercent val="0"/>
          <c:showBubbleSize val="0"/>
        </c:dLbls>
        <c:gapWidth val="100"/>
        <c:axId val="561236104"/>
        <c:axId val="1"/>
      </c:barChart>
      <c:catAx>
        <c:axId val="561236104"/>
        <c:scaling>
          <c:orientation val="minMax"/>
        </c:scaling>
        <c:delete val="0"/>
        <c:axPos val="b"/>
        <c:title>
          <c:tx>
            <c:rich>
              <a:bodyPr/>
              <a:lstStyle/>
              <a:p>
                <a:pPr>
                  <a:defRPr sz="900" b="0" i="0" u="none" strike="noStrike" baseline="0">
                    <a:solidFill>
                      <a:srgbClr val="000000"/>
                    </a:solidFill>
                    <a:latin typeface="Arial"/>
                    <a:ea typeface="Arial"/>
                    <a:cs typeface="Arial"/>
                  </a:defRPr>
                </a:pPr>
                <a:r>
                  <a:rPr lang="es-CO"/>
                  <a:t>Ener Febr  Abri Mayo Juni  Juli Agos Sep Octu Novi Dici</a:t>
                </a:r>
              </a:p>
            </c:rich>
          </c:tx>
          <c:layout>
            <c:manualLayout>
              <c:xMode val="edge"/>
              <c:yMode val="edge"/>
              <c:x val="0.19571077808822285"/>
              <c:y val="0.8586689562740828"/>
            </c:manualLayout>
          </c:layout>
          <c:overlay val="0"/>
          <c:spPr>
            <a:noFill/>
            <a:ln w="25400">
              <a:noFill/>
            </a:ln>
          </c:spPr>
        </c:title>
        <c:numFmt formatCode="General" sourceLinked="1"/>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B3B3B3"/>
              </a:solidFill>
              <a:prstDash val="solid"/>
            </a:ln>
          </c:spPr>
        </c:majorGridlines>
        <c:title>
          <c:tx>
            <c:rich>
              <a:bodyPr/>
              <a:lstStyle/>
              <a:p>
                <a:pPr>
                  <a:defRPr sz="900" b="0" i="0" u="none" strike="noStrike" baseline="0">
                    <a:solidFill>
                      <a:srgbClr val="000000"/>
                    </a:solidFill>
                    <a:latin typeface="Arial"/>
                    <a:ea typeface="Arial"/>
                    <a:cs typeface="Arial"/>
                  </a:defRPr>
                </a:pPr>
                <a:r>
                  <a:rPr lang="es-CO"/>
                  <a:t>Cantidad</a:t>
                </a:r>
              </a:p>
            </c:rich>
          </c:tx>
          <c:layout>
            <c:manualLayout>
              <c:xMode val="edge"/>
              <c:yMode val="edge"/>
              <c:x val="4.2895605791211586E-2"/>
              <c:y val="0.46933461774724972"/>
            </c:manualLayout>
          </c:layout>
          <c:overlay val="0"/>
          <c:spPr>
            <a:noFill/>
            <a:ln w="25400">
              <a:noFill/>
            </a:ln>
          </c:spPr>
        </c:title>
        <c:numFmt formatCode="General" sourceLinked="0"/>
        <c:majorTickMark val="out"/>
        <c:minorTickMark val="none"/>
        <c:tickLblPos val="nextTo"/>
        <c:spPr>
          <a:ln w="3175">
            <a:solidFill>
              <a:srgbClr val="B3B3B3"/>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561236104"/>
        <c:crosses val="autoZero"/>
        <c:crossBetween val="between"/>
      </c:valAx>
      <c:spPr>
        <a:noFill/>
        <a:ln w="3175">
          <a:solidFill>
            <a:srgbClr val="B3B3B3"/>
          </a:solidFill>
          <a:prstDash val="solid"/>
        </a:ln>
      </c:spPr>
    </c:plotArea>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51180555555555551" footer="0.51180555555555551"/>
    <c:pageSetup firstPageNumber="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285750</xdr:colOff>
      <xdr:row>0</xdr:row>
      <xdr:rowOff>19050</xdr:rowOff>
    </xdr:from>
    <xdr:to>
      <xdr:col>2</xdr:col>
      <xdr:colOff>152400</xdr:colOff>
      <xdr:row>5</xdr:row>
      <xdr:rowOff>123825</xdr:rowOff>
    </xdr:to>
    <xdr:pic>
      <xdr:nvPicPr>
        <xdr:cNvPr id="308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9050"/>
          <a:ext cx="1590675" cy="13430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18143</xdr:colOff>
      <xdr:row>31</xdr:row>
      <xdr:rowOff>19956</xdr:rowOff>
    </xdr:from>
    <xdr:to>
      <xdr:col>9</xdr:col>
      <xdr:colOff>707571</xdr:colOff>
      <xdr:row>38</xdr:row>
      <xdr:rowOff>432707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285750</xdr:colOff>
      <xdr:row>0</xdr:row>
      <xdr:rowOff>19050</xdr:rowOff>
    </xdr:from>
    <xdr:to>
      <xdr:col>2</xdr:col>
      <xdr:colOff>320675</xdr:colOff>
      <xdr:row>5</xdr:row>
      <xdr:rowOff>66675</xdr:rowOff>
    </xdr:to>
    <xdr:pic>
      <xdr:nvPicPr>
        <xdr:cNvPr id="513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9050"/>
          <a:ext cx="1581150" cy="1333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127000</xdr:colOff>
      <xdr:row>25</xdr:row>
      <xdr:rowOff>31748</xdr:rowOff>
    </xdr:from>
    <xdr:to>
      <xdr:col>9</xdr:col>
      <xdr:colOff>622299</xdr:colOff>
      <xdr:row>32</xdr:row>
      <xdr:rowOff>380999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119062</xdr:colOff>
      <xdr:row>34</xdr:row>
      <xdr:rowOff>259556</xdr:rowOff>
    </xdr:from>
    <xdr:to>
      <xdr:col>8</xdr:col>
      <xdr:colOff>321468</xdr:colOff>
      <xdr:row>40</xdr:row>
      <xdr:rowOff>404811</xdr:rowOff>
    </xdr:to>
    <xdr:graphicFrame macro="">
      <xdr:nvGraphicFramePr>
        <xdr:cNvPr id="11281"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295275</xdr:colOff>
      <xdr:row>0</xdr:row>
      <xdr:rowOff>0</xdr:rowOff>
    </xdr:from>
    <xdr:to>
      <xdr:col>2</xdr:col>
      <xdr:colOff>314325</xdr:colOff>
      <xdr:row>5</xdr:row>
      <xdr:rowOff>171450</xdr:rowOff>
    </xdr:to>
    <xdr:pic>
      <xdr:nvPicPr>
        <xdr:cNvPr id="11282" name="Imagen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0"/>
          <a:ext cx="1581150" cy="1314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371475</xdr:colOff>
      <xdr:row>0</xdr:row>
      <xdr:rowOff>0</xdr:rowOff>
    </xdr:from>
    <xdr:to>
      <xdr:col>2</xdr:col>
      <xdr:colOff>295275</xdr:colOff>
      <xdr:row>5</xdr:row>
      <xdr:rowOff>171450</xdr:rowOff>
    </xdr:to>
    <xdr:pic>
      <xdr:nvPicPr>
        <xdr:cNvPr id="17417"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0"/>
          <a:ext cx="1666875" cy="1314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444500</xdr:colOff>
      <xdr:row>37</xdr:row>
      <xdr:rowOff>19048</xdr:rowOff>
    </xdr:from>
    <xdr:to>
      <xdr:col>7</xdr:col>
      <xdr:colOff>508000</xdr:colOff>
      <xdr:row>44</xdr:row>
      <xdr:rowOff>380999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285750</xdr:colOff>
      <xdr:row>0</xdr:row>
      <xdr:rowOff>19050</xdr:rowOff>
    </xdr:from>
    <xdr:to>
      <xdr:col>1</xdr:col>
      <xdr:colOff>1485900</xdr:colOff>
      <xdr:row>6</xdr:row>
      <xdr:rowOff>174625</xdr:rowOff>
    </xdr:to>
    <xdr:pic>
      <xdr:nvPicPr>
        <xdr:cNvPr id="20490"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9050"/>
          <a:ext cx="1581150" cy="13430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3175</xdr:colOff>
      <xdr:row>25</xdr:row>
      <xdr:rowOff>57148</xdr:rowOff>
    </xdr:from>
    <xdr:to>
      <xdr:col>8</xdr:col>
      <xdr:colOff>127000</xdr:colOff>
      <xdr:row>32</xdr:row>
      <xdr:rowOff>355599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285750</xdr:colOff>
      <xdr:row>0</xdr:row>
      <xdr:rowOff>19050</xdr:rowOff>
    </xdr:from>
    <xdr:to>
      <xdr:col>2</xdr:col>
      <xdr:colOff>241300</xdr:colOff>
      <xdr:row>5</xdr:row>
      <xdr:rowOff>66675</xdr:rowOff>
    </xdr:to>
    <xdr:pic>
      <xdr:nvPicPr>
        <xdr:cNvPr id="15386"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9050"/>
          <a:ext cx="1581150" cy="1333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absolute">
    <xdr:from>
      <xdr:col>4</xdr:col>
      <xdr:colOff>647701</xdr:colOff>
      <xdr:row>27</xdr:row>
      <xdr:rowOff>19050</xdr:rowOff>
    </xdr:from>
    <xdr:to>
      <xdr:col>9</xdr:col>
      <xdr:colOff>698501</xdr:colOff>
      <xdr:row>34</xdr:row>
      <xdr:rowOff>428625</xdr:rowOff>
    </xdr:to>
    <xdr:graphicFrame macro="">
      <xdr:nvGraphicFramePr>
        <xdr:cNvPr id="15387"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27</xdr:row>
      <xdr:rowOff>73025</xdr:rowOff>
    </xdr:from>
    <xdr:to>
      <xdr:col>4</xdr:col>
      <xdr:colOff>609600</xdr:colOff>
      <xdr:row>34</xdr:row>
      <xdr:rowOff>396875</xdr:rowOff>
    </xdr:to>
    <xdr:graphicFrame macro="">
      <xdr:nvGraphicFramePr>
        <xdr:cNvPr id="15388"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LOP/Desktop/PLAN%20DE%20ACCI&#211;N%202017%20Versi&#243;n%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ÓN"/>
      <sheetName val="CONTRATACIÓN"/>
      <sheetName val="FORMATO"/>
      <sheetName val="PA SIN METAS"/>
      <sheetName val="oficial"/>
      <sheetName val="Clasificación INV"/>
      <sheetName val="METAS"/>
      <sheetName val="EJECUCIÓN"/>
      <sheetName val="PREDIS"/>
      <sheetName val="PMR"/>
      <sheetName val="Números Letras"/>
      <sheetName val="FTE-CPTO"/>
      <sheetName val="SOLIC MOD"/>
      <sheetName val="FUENTES INGRESOS"/>
      <sheetName val="INGRESOS"/>
      <sheetName val="AREAS"/>
      <sheetName val="Com 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7">
          <cell r="R7">
            <v>188178386</v>
          </cell>
          <cell r="S7">
            <v>18117700</v>
          </cell>
          <cell r="T7">
            <v>277174696</v>
          </cell>
          <cell r="U7">
            <v>58385588</v>
          </cell>
          <cell r="V7">
            <v>137394641</v>
          </cell>
          <cell r="X7">
            <v>133025356</v>
          </cell>
          <cell r="Y7">
            <v>18148667</v>
          </cell>
        </row>
      </sheetData>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tabSelected="1" topLeftCell="C1" zoomScale="70" zoomScaleNormal="70" zoomScaleSheetLayoutView="100" workbookViewId="0">
      <selection activeCell="N20" sqref="N20"/>
    </sheetView>
  </sheetViews>
  <sheetFormatPr baseColWidth="10" defaultColWidth="10.85546875" defaultRowHeight="12.75" x14ac:dyDescent="0.2"/>
  <cols>
    <col min="1" max="1" width="6.7109375" style="1" bestFit="1" customWidth="1" collapsed="1"/>
    <col min="2" max="2" width="19.140625" style="1" customWidth="1" collapsed="1"/>
    <col min="3" max="5" width="11.140625" style="1" bestFit="1" customWidth="1" collapsed="1"/>
    <col min="6" max="7" width="11.5703125" style="1" bestFit="1" customWidth="1" collapsed="1"/>
    <col min="8" max="8" width="11.42578125" style="1" bestFit="1" customWidth="1" collapsed="1"/>
    <col min="9" max="10" width="11.140625" style="1" bestFit="1" customWidth="1" collapsed="1"/>
    <col min="11" max="11" width="11.42578125" style="1" bestFit="1" customWidth="1" collapsed="1"/>
    <col min="12" max="12" width="11.7109375" style="1" bestFit="1" customWidth="1" collapsed="1"/>
    <col min="13" max="13" width="11.42578125" style="1" bestFit="1" customWidth="1" collapsed="1"/>
    <col min="14" max="14" width="11.140625" style="1" bestFit="1" customWidth="1" collapsed="1"/>
    <col min="15" max="15" width="15.42578125" style="1" bestFit="1" customWidth="1" collapsed="1"/>
    <col min="16" max="16" width="2.5703125" style="1" customWidth="1" collapsed="1"/>
    <col min="17" max="18" width="14.5703125" style="1" customWidth="1" collapsed="1"/>
    <col min="19" max="16384" width="10.85546875" style="1" collapsed="1"/>
  </cols>
  <sheetData>
    <row r="1" spans="1:15" s="2" customFormat="1" ht="19.5" customHeight="1" x14ac:dyDescent="0.2">
      <c r="A1" s="87"/>
      <c r="B1" s="87"/>
      <c r="C1" s="87"/>
      <c r="D1" s="88" t="s">
        <v>0</v>
      </c>
      <c r="E1" s="88"/>
      <c r="F1" s="88"/>
      <c r="G1" s="88"/>
      <c r="H1" s="88"/>
      <c r="I1" s="88"/>
      <c r="J1" s="88"/>
      <c r="K1" s="88"/>
      <c r="L1" s="88"/>
      <c r="M1" s="89" t="s">
        <v>1</v>
      </c>
      <c r="N1" s="89"/>
      <c r="O1" s="89"/>
    </row>
    <row r="2" spans="1:15" s="2" customFormat="1" ht="19.5" customHeight="1" x14ac:dyDescent="0.2">
      <c r="A2" s="87"/>
      <c r="B2" s="87"/>
      <c r="C2" s="87"/>
      <c r="D2" s="88"/>
      <c r="E2" s="88"/>
      <c r="F2" s="88"/>
      <c r="G2" s="88"/>
      <c r="H2" s="88"/>
      <c r="I2" s="88"/>
      <c r="J2" s="88"/>
      <c r="K2" s="88"/>
      <c r="L2" s="88"/>
      <c r="M2" s="89"/>
      <c r="N2" s="89"/>
      <c r="O2" s="89"/>
    </row>
    <row r="3" spans="1:15" s="2" customFormat="1" ht="19.5" customHeight="1" x14ac:dyDescent="0.2">
      <c r="A3" s="87"/>
      <c r="B3" s="87"/>
      <c r="C3" s="87"/>
      <c r="D3" s="88"/>
      <c r="E3" s="88"/>
      <c r="F3" s="88"/>
      <c r="G3" s="88"/>
      <c r="H3" s="88"/>
      <c r="I3" s="88"/>
      <c r="J3" s="88"/>
      <c r="K3" s="88"/>
      <c r="L3" s="88"/>
      <c r="M3" s="89" t="s">
        <v>2</v>
      </c>
      <c r="N3" s="89"/>
      <c r="O3" s="89"/>
    </row>
    <row r="4" spans="1:15" s="2" customFormat="1" ht="19.5" customHeight="1" x14ac:dyDescent="0.2">
      <c r="A4" s="87"/>
      <c r="B4" s="87"/>
      <c r="C4" s="87"/>
      <c r="D4" s="88" t="s">
        <v>3</v>
      </c>
      <c r="E4" s="88"/>
      <c r="F4" s="88"/>
      <c r="G4" s="88"/>
      <c r="H4" s="88"/>
      <c r="I4" s="88"/>
      <c r="J4" s="88"/>
      <c r="K4" s="88"/>
      <c r="L4" s="88"/>
      <c r="M4" s="89"/>
      <c r="N4" s="89"/>
      <c r="O4" s="89"/>
    </row>
    <row r="5" spans="1:15" s="2" customFormat="1" ht="19.5" customHeight="1" x14ac:dyDescent="0.2">
      <c r="A5" s="87"/>
      <c r="B5" s="87"/>
      <c r="C5" s="87"/>
      <c r="D5" s="88"/>
      <c r="E5" s="88"/>
      <c r="F5" s="88"/>
      <c r="G5" s="88"/>
      <c r="H5" s="88"/>
      <c r="I5" s="88"/>
      <c r="J5" s="88"/>
      <c r="K5" s="88"/>
      <c r="L5" s="88"/>
      <c r="M5" s="89" t="s">
        <v>4</v>
      </c>
      <c r="N5" s="89"/>
      <c r="O5" s="89"/>
    </row>
    <row r="6" spans="1:15" s="2" customFormat="1" ht="19.5" customHeight="1" x14ac:dyDescent="0.2">
      <c r="A6" s="87"/>
      <c r="B6" s="87"/>
      <c r="C6" s="87"/>
      <c r="D6" s="88"/>
      <c r="E6" s="88"/>
      <c r="F6" s="88"/>
      <c r="G6" s="88"/>
      <c r="H6" s="88"/>
      <c r="I6" s="88"/>
      <c r="J6" s="88"/>
      <c r="K6" s="88"/>
      <c r="L6" s="88"/>
      <c r="M6" s="89"/>
      <c r="N6" s="89"/>
      <c r="O6" s="89"/>
    </row>
    <row r="7" spans="1:15" s="2" customFormat="1" ht="29.85" customHeight="1" x14ac:dyDescent="0.2">
      <c r="A7" s="86"/>
      <c r="B7" s="86"/>
      <c r="C7" s="86"/>
      <c r="D7" s="86"/>
      <c r="E7" s="86"/>
      <c r="F7" s="86"/>
      <c r="G7" s="86"/>
      <c r="H7" s="86"/>
      <c r="I7" s="86"/>
      <c r="J7" s="86"/>
      <c r="K7" s="86"/>
      <c r="L7" s="86"/>
      <c r="M7" s="86"/>
      <c r="N7" s="86"/>
      <c r="O7" s="86"/>
    </row>
    <row r="8" spans="1:15" ht="30" customHeight="1" x14ac:dyDescent="0.2">
      <c r="A8" s="74" t="s">
        <v>5</v>
      </c>
      <c r="B8" s="74"/>
      <c r="C8" s="74"/>
      <c r="D8" s="74"/>
      <c r="E8" s="74"/>
      <c r="F8" s="74"/>
      <c r="G8" s="74"/>
      <c r="H8" s="74"/>
      <c r="I8" s="74"/>
      <c r="J8" s="74"/>
      <c r="K8" s="74"/>
      <c r="L8" s="74"/>
      <c r="M8" s="74"/>
      <c r="N8" s="74"/>
      <c r="O8" s="74"/>
    </row>
    <row r="9" spans="1:15" ht="42" customHeight="1" x14ac:dyDescent="0.2">
      <c r="A9" s="81" t="s">
        <v>6</v>
      </c>
      <c r="B9" s="81"/>
      <c r="C9" s="81"/>
      <c r="D9" s="82" t="s">
        <v>7</v>
      </c>
      <c r="E9" s="82"/>
      <c r="F9" s="82"/>
      <c r="G9" s="82"/>
      <c r="H9" s="82"/>
      <c r="I9" s="82"/>
      <c r="J9" s="81" t="s">
        <v>8</v>
      </c>
      <c r="K9" s="81"/>
      <c r="L9" s="81"/>
      <c r="M9" s="84" t="s">
        <v>9</v>
      </c>
      <c r="N9" s="84"/>
      <c r="O9" s="84"/>
    </row>
    <row r="10" spans="1:15" ht="42" customHeight="1" x14ac:dyDescent="0.2">
      <c r="A10" s="81" t="s">
        <v>10</v>
      </c>
      <c r="B10" s="81"/>
      <c r="C10" s="81"/>
      <c r="D10" s="85" t="s">
        <v>140</v>
      </c>
      <c r="E10" s="85"/>
      <c r="F10" s="85"/>
      <c r="G10" s="85"/>
      <c r="H10" s="85"/>
      <c r="I10" s="85"/>
      <c r="J10" s="81" t="s">
        <v>11</v>
      </c>
      <c r="K10" s="81"/>
      <c r="L10" s="81"/>
      <c r="M10" s="84" t="s">
        <v>12</v>
      </c>
      <c r="N10" s="84"/>
      <c r="O10" s="84"/>
    </row>
    <row r="11" spans="1:15" ht="52.9" customHeight="1" x14ac:dyDescent="0.2">
      <c r="A11" s="81" t="s">
        <v>13</v>
      </c>
      <c r="B11" s="81"/>
      <c r="C11" s="81"/>
      <c r="D11" s="82" t="s">
        <v>14</v>
      </c>
      <c r="E11" s="82"/>
      <c r="F11" s="82"/>
      <c r="G11" s="82"/>
      <c r="H11" s="82"/>
      <c r="I11" s="82"/>
      <c r="J11" s="81" t="s">
        <v>15</v>
      </c>
      <c r="K11" s="81"/>
      <c r="L11" s="81"/>
      <c r="M11" s="84" t="s">
        <v>16</v>
      </c>
      <c r="N11" s="84"/>
      <c r="O11" s="84"/>
    </row>
    <row r="12" spans="1:15" ht="42.75" customHeight="1" x14ac:dyDescent="0.2">
      <c r="A12" s="81" t="s">
        <v>17</v>
      </c>
      <c r="B12" s="81"/>
      <c r="C12" s="81"/>
      <c r="D12" s="82" t="s">
        <v>153</v>
      </c>
      <c r="E12" s="82"/>
      <c r="F12" s="82"/>
      <c r="G12" s="82"/>
      <c r="H12" s="82"/>
      <c r="I12" s="82"/>
      <c r="J12" s="81" t="s">
        <v>18</v>
      </c>
      <c r="K12" s="81"/>
      <c r="L12" s="81"/>
      <c r="M12" s="84" t="s">
        <v>19</v>
      </c>
      <c r="N12" s="84"/>
      <c r="O12" s="84"/>
    </row>
    <row r="13" spans="1:15" ht="52.9" customHeight="1" x14ac:dyDescent="0.2">
      <c r="A13" s="81" t="s">
        <v>20</v>
      </c>
      <c r="B13" s="81"/>
      <c r="C13" s="81"/>
      <c r="D13" s="82" t="s">
        <v>21</v>
      </c>
      <c r="E13" s="82"/>
      <c r="F13" s="82"/>
      <c r="G13" s="82"/>
      <c r="H13" s="82"/>
      <c r="I13" s="82"/>
      <c r="J13" s="81" t="s">
        <v>22</v>
      </c>
      <c r="K13" s="81"/>
      <c r="L13" s="81"/>
      <c r="M13" s="83" t="s">
        <v>143</v>
      </c>
      <c r="N13" s="83"/>
      <c r="O13" s="83"/>
    </row>
    <row r="14" spans="1:15" ht="48" customHeight="1" x14ac:dyDescent="0.2">
      <c r="A14" s="81" t="s">
        <v>23</v>
      </c>
      <c r="B14" s="81"/>
      <c r="C14" s="81"/>
      <c r="D14" s="82" t="s">
        <v>24</v>
      </c>
      <c r="E14" s="82"/>
      <c r="F14" s="82"/>
      <c r="G14" s="82"/>
      <c r="H14" s="82"/>
      <c r="I14" s="82"/>
      <c r="J14" s="81" t="s">
        <v>25</v>
      </c>
      <c r="K14" s="81"/>
      <c r="L14" s="81"/>
      <c r="M14" s="83" t="s">
        <v>156</v>
      </c>
      <c r="N14" s="83"/>
      <c r="O14" s="83"/>
    </row>
    <row r="15" spans="1:15" ht="42.6" customHeight="1" x14ac:dyDescent="0.2">
      <c r="A15" s="81" t="s">
        <v>26</v>
      </c>
      <c r="B15" s="81"/>
      <c r="C15" s="81"/>
      <c r="D15" s="84" t="s">
        <v>146</v>
      </c>
      <c r="E15" s="84"/>
      <c r="F15" s="84"/>
      <c r="G15" s="84"/>
      <c r="H15" s="84"/>
      <c r="I15" s="81" t="s">
        <v>27</v>
      </c>
      <c r="J15" s="81"/>
      <c r="K15" s="81"/>
      <c r="L15" s="76" t="s">
        <v>69</v>
      </c>
      <c r="M15" s="76"/>
      <c r="N15" s="76"/>
      <c r="O15" s="76"/>
    </row>
    <row r="16" spans="1:15" ht="26.25" customHeight="1" x14ac:dyDescent="0.2">
      <c r="A16" s="81"/>
      <c r="B16" s="81"/>
      <c r="C16" s="81"/>
      <c r="D16" s="84" t="s">
        <v>28</v>
      </c>
      <c r="E16" s="84"/>
      <c r="F16" s="84"/>
      <c r="G16" s="84"/>
      <c r="H16" s="84"/>
      <c r="I16" s="81"/>
      <c r="J16" s="81"/>
      <c r="K16" s="81"/>
      <c r="L16" s="76" t="s">
        <v>147</v>
      </c>
      <c r="M16" s="76"/>
      <c r="N16" s="76"/>
      <c r="O16" s="76"/>
    </row>
    <row r="17" spans="1:18" s="5" customFormat="1" ht="6.75" customHeight="1" x14ac:dyDescent="0.2"/>
    <row r="18" spans="1:18" ht="30" customHeight="1" x14ac:dyDescent="0.2">
      <c r="A18" s="74" t="s">
        <v>29</v>
      </c>
      <c r="B18" s="74"/>
      <c r="C18" s="74"/>
      <c r="D18" s="74"/>
      <c r="E18" s="74"/>
      <c r="F18" s="74"/>
      <c r="G18" s="74"/>
      <c r="H18" s="74"/>
      <c r="I18" s="74"/>
      <c r="J18" s="74"/>
      <c r="K18" s="74"/>
      <c r="L18" s="74"/>
      <c r="M18" s="74"/>
      <c r="N18" s="74"/>
      <c r="O18" s="74"/>
    </row>
    <row r="19" spans="1:18" ht="30" customHeight="1" x14ac:dyDescent="0.2">
      <c r="A19" s="3" t="s">
        <v>30</v>
      </c>
      <c r="B19" s="6" t="s">
        <v>31</v>
      </c>
      <c r="C19" s="6" t="s">
        <v>32</v>
      </c>
      <c r="D19" s="3" t="s">
        <v>33</v>
      </c>
      <c r="E19" s="3" t="s">
        <v>34</v>
      </c>
      <c r="F19" s="3" t="s">
        <v>35</v>
      </c>
      <c r="G19" s="3" t="s">
        <v>36</v>
      </c>
      <c r="H19" s="3" t="s">
        <v>37</v>
      </c>
      <c r="I19" s="3" t="s">
        <v>38</v>
      </c>
      <c r="J19" s="3" t="s">
        <v>39</v>
      </c>
      <c r="K19" s="3" t="s">
        <v>40</v>
      </c>
      <c r="L19" s="3" t="s">
        <v>41</v>
      </c>
      <c r="M19" s="3" t="s">
        <v>42</v>
      </c>
      <c r="N19" s="3" t="s">
        <v>43</v>
      </c>
      <c r="O19" s="3" t="s">
        <v>44</v>
      </c>
    </row>
    <row r="20" spans="1:18" ht="33" customHeight="1" x14ac:dyDescent="0.2">
      <c r="A20" s="78">
        <v>2017</v>
      </c>
      <c r="B20" s="7" t="s">
        <v>45</v>
      </c>
      <c r="C20" s="60">
        <v>37012588</v>
      </c>
      <c r="D20" s="60">
        <v>10305807</v>
      </c>
      <c r="E20" s="61">
        <f>4476402+788145</f>
        <v>5264547</v>
      </c>
      <c r="F20" s="60">
        <v>66948876</v>
      </c>
      <c r="G20" s="60">
        <v>4647567</v>
      </c>
      <c r="H20" s="60">
        <f>45583310+4090561</f>
        <v>49673871</v>
      </c>
      <c r="I20" s="60">
        <f>47332865+4487515</f>
        <v>51820380</v>
      </c>
      <c r="J20" s="60">
        <f>9788222+5417923</f>
        <v>15206145</v>
      </c>
      <c r="K20" s="60">
        <f>16177458+6321735</f>
        <v>22499193</v>
      </c>
      <c r="L20" s="60">
        <f>48019355+6374499</f>
        <v>54393854</v>
      </c>
      <c r="M20" s="60">
        <v>138107978</v>
      </c>
      <c r="N20" s="60">
        <v>210661071</v>
      </c>
      <c r="O20" s="8">
        <f>+SUM(C20:N20)</f>
        <v>666541877</v>
      </c>
    </row>
    <row r="21" spans="1:18" ht="48.75" customHeight="1" x14ac:dyDescent="0.2">
      <c r="A21" s="79"/>
      <c r="B21" s="9" t="s">
        <v>46</v>
      </c>
      <c r="C21" s="60">
        <v>19015832</v>
      </c>
      <c r="D21" s="60">
        <v>106043525</v>
      </c>
      <c r="E21" s="60">
        <v>166530829</v>
      </c>
      <c r="F21" s="60">
        <f>41972307+780000</f>
        <v>42752307</v>
      </c>
      <c r="G21" s="60">
        <v>65917221</v>
      </c>
      <c r="H21" s="60">
        <v>55099588</v>
      </c>
      <c r="I21" s="60">
        <f>129815010+737717</f>
        <v>130552727</v>
      </c>
      <c r="J21" s="60">
        <v>47872375</v>
      </c>
      <c r="K21" s="60">
        <v>20780662</v>
      </c>
      <c r="L21" s="60">
        <v>97060659</v>
      </c>
      <c r="M21" s="60">
        <v>30580845</v>
      </c>
      <c r="N21" s="60">
        <v>39867688</v>
      </c>
      <c r="O21" s="8">
        <f>+SUM(C21:N21)</f>
        <v>822074258</v>
      </c>
    </row>
    <row r="22" spans="1:18" ht="45" x14ac:dyDescent="0.2">
      <c r="A22" s="79"/>
      <c r="B22" s="10" t="s">
        <v>130</v>
      </c>
      <c r="C22" s="11">
        <f t="shared" ref="C22:O22" si="0">+C20+C21</f>
        <v>56028420</v>
      </c>
      <c r="D22" s="11">
        <f t="shared" si="0"/>
        <v>116349332</v>
      </c>
      <c r="E22" s="11">
        <f t="shared" si="0"/>
        <v>171795376</v>
      </c>
      <c r="F22" s="11">
        <f t="shared" si="0"/>
        <v>109701183</v>
      </c>
      <c r="G22" s="11">
        <f t="shared" si="0"/>
        <v>70564788</v>
      </c>
      <c r="H22" s="11">
        <f t="shared" si="0"/>
        <v>104773459</v>
      </c>
      <c r="I22" s="11">
        <f t="shared" si="0"/>
        <v>182373107</v>
      </c>
      <c r="J22" s="11">
        <f t="shared" si="0"/>
        <v>63078520</v>
      </c>
      <c r="K22" s="11">
        <f t="shared" si="0"/>
        <v>43279855</v>
      </c>
      <c r="L22" s="11">
        <f t="shared" si="0"/>
        <v>151454513</v>
      </c>
      <c r="M22" s="11">
        <f t="shared" si="0"/>
        <v>168688823</v>
      </c>
      <c r="N22" s="11">
        <f t="shared" si="0"/>
        <v>250528759</v>
      </c>
      <c r="O22" s="119">
        <f>+O20+O21</f>
        <v>1488616135</v>
      </c>
    </row>
    <row r="23" spans="1:18" ht="30" customHeight="1" x14ac:dyDescent="0.2">
      <c r="A23" s="79"/>
      <c r="B23" s="10" t="s">
        <v>131</v>
      </c>
      <c r="C23" s="19">
        <f t="shared" ref="C23:M23" si="1">+$O$23/12</f>
        <v>119166666.66666667</v>
      </c>
      <c r="D23" s="19">
        <f t="shared" si="1"/>
        <v>119166666.66666667</v>
      </c>
      <c r="E23" s="19">
        <f t="shared" si="1"/>
        <v>119166666.66666667</v>
      </c>
      <c r="F23" s="19">
        <f t="shared" si="1"/>
        <v>119166666.66666667</v>
      </c>
      <c r="G23" s="19">
        <f t="shared" si="1"/>
        <v>119166666.66666667</v>
      </c>
      <c r="H23" s="19">
        <f t="shared" si="1"/>
        <v>119166666.66666667</v>
      </c>
      <c r="I23" s="19">
        <f t="shared" si="1"/>
        <v>119166666.66666667</v>
      </c>
      <c r="J23" s="19">
        <f t="shared" si="1"/>
        <v>119166666.66666667</v>
      </c>
      <c r="K23" s="19">
        <f t="shared" si="1"/>
        <v>119166666.66666667</v>
      </c>
      <c r="L23" s="19">
        <f t="shared" si="1"/>
        <v>119166666.66666667</v>
      </c>
      <c r="M23" s="19">
        <f t="shared" si="1"/>
        <v>119166666.66666667</v>
      </c>
      <c r="N23" s="19">
        <f>+$O$23/12</f>
        <v>119166666.66666667</v>
      </c>
      <c r="O23" s="8">
        <v>1430000000</v>
      </c>
      <c r="Q23" s="117"/>
    </row>
    <row r="24" spans="1:18" ht="44.25" customHeight="1" x14ac:dyDescent="0.2">
      <c r="A24" s="79"/>
      <c r="B24" s="10" t="s">
        <v>47</v>
      </c>
      <c r="C24" s="13">
        <f t="shared" ref="C24:O24" si="2">+C22/C23</f>
        <v>0.47016855944055941</v>
      </c>
      <c r="D24" s="13">
        <f t="shared" si="2"/>
        <v>0.97635803076923078</v>
      </c>
      <c r="E24" s="13">
        <f t="shared" si="2"/>
        <v>1.4416395188811189</v>
      </c>
      <c r="F24" s="13">
        <f t="shared" si="2"/>
        <v>0.92056936783216781</v>
      </c>
      <c r="G24" s="13">
        <f t="shared" si="2"/>
        <v>0.59215206713286705</v>
      </c>
      <c r="H24" s="13">
        <f t="shared" si="2"/>
        <v>0.87921783776223772</v>
      </c>
      <c r="I24" s="13">
        <f t="shared" si="2"/>
        <v>1.5304036951048949</v>
      </c>
      <c r="J24" s="13">
        <f t="shared" si="2"/>
        <v>0.52933023776223775</v>
      </c>
      <c r="K24" s="13">
        <f t="shared" si="2"/>
        <v>0.36318759440559439</v>
      </c>
      <c r="L24" s="13">
        <f t="shared" si="2"/>
        <v>1.2709469622377623</v>
      </c>
      <c r="M24" s="13">
        <f t="shared" si="2"/>
        <v>1.4155705426573426</v>
      </c>
      <c r="N24" s="13">
        <f t="shared" si="2"/>
        <v>2.1023392363636364</v>
      </c>
      <c r="O24" s="70">
        <f t="shared" si="2"/>
        <v>1.0409903041958042</v>
      </c>
      <c r="Q24" s="117"/>
      <c r="R24" s="117"/>
    </row>
    <row r="25" spans="1:18" ht="34.9" customHeight="1" x14ac:dyDescent="0.2">
      <c r="A25" s="79"/>
      <c r="B25" s="10" t="s">
        <v>61</v>
      </c>
      <c r="C25" s="11">
        <v>47875250</v>
      </c>
      <c r="D25" s="11">
        <v>73643017</v>
      </c>
      <c r="E25" s="11">
        <v>44890045</v>
      </c>
      <c r="F25" s="11">
        <v>127767032</v>
      </c>
      <c r="G25" s="11">
        <v>477285025</v>
      </c>
      <c r="H25" s="11">
        <v>493092764</v>
      </c>
      <c r="I25" s="11">
        <v>32816151</v>
      </c>
      <c r="J25" s="11">
        <v>155652713</v>
      </c>
      <c r="K25" s="11">
        <v>100259491</v>
      </c>
      <c r="L25" s="11">
        <v>293872607.80000001</v>
      </c>
      <c r="M25" s="11">
        <v>180984789</v>
      </c>
      <c r="N25" s="11">
        <v>66750412</v>
      </c>
      <c r="O25" s="60">
        <f>+SUM(C25:N25)</f>
        <v>2094889296.8</v>
      </c>
      <c r="Q25" s="117"/>
      <c r="R25" s="117"/>
    </row>
    <row r="26" spans="1:18" ht="47.25" customHeight="1" x14ac:dyDescent="0.2">
      <c r="A26" s="79"/>
      <c r="B26" s="10" t="s">
        <v>62</v>
      </c>
      <c r="C26" s="12">
        <f t="shared" ref="C26:N26" si="3">+C22-C25</f>
        <v>8153170</v>
      </c>
      <c r="D26" s="12">
        <f t="shared" si="3"/>
        <v>42706315</v>
      </c>
      <c r="E26" s="12">
        <f t="shared" si="3"/>
        <v>126905331</v>
      </c>
      <c r="F26" s="12">
        <f t="shared" si="3"/>
        <v>-18065849</v>
      </c>
      <c r="G26" s="12">
        <f t="shared" si="3"/>
        <v>-406720237</v>
      </c>
      <c r="H26" s="12">
        <f t="shared" si="3"/>
        <v>-388319305</v>
      </c>
      <c r="I26" s="12">
        <f t="shared" si="3"/>
        <v>149556956</v>
      </c>
      <c r="J26" s="12">
        <f t="shared" si="3"/>
        <v>-92574193</v>
      </c>
      <c r="K26" s="12">
        <f t="shared" si="3"/>
        <v>-56979636</v>
      </c>
      <c r="L26" s="12">
        <f t="shared" si="3"/>
        <v>-142418094.80000001</v>
      </c>
      <c r="M26" s="12">
        <f t="shared" si="3"/>
        <v>-12295966</v>
      </c>
      <c r="N26" s="12">
        <f t="shared" si="3"/>
        <v>183778347</v>
      </c>
      <c r="O26" s="60">
        <f>+SUM(C26:N26)</f>
        <v>-606273161.79999995</v>
      </c>
      <c r="Q26" s="117"/>
      <c r="R26" s="117"/>
    </row>
    <row r="27" spans="1:18" ht="35.25" customHeight="1" x14ac:dyDescent="0.2">
      <c r="A27" s="79"/>
      <c r="B27" s="6" t="s">
        <v>154</v>
      </c>
      <c r="C27" s="6" t="s">
        <v>32</v>
      </c>
      <c r="D27" s="62" t="s">
        <v>33</v>
      </c>
      <c r="E27" s="62" t="s">
        <v>34</v>
      </c>
      <c r="F27" s="62" t="s">
        <v>35</v>
      </c>
      <c r="G27" s="62" t="s">
        <v>36</v>
      </c>
      <c r="H27" s="62" t="s">
        <v>37</v>
      </c>
      <c r="I27" s="62" t="s">
        <v>38</v>
      </c>
      <c r="J27" s="62" t="s">
        <v>39</v>
      </c>
      <c r="K27" s="62" t="s">
        <v>40</v>
      </c>
      <c r="L27" s="62" t="s">
        <v>41</v>
      </c>
      <c r="M27" s="62" t="s">
        <v>42</v>
      </c>
      <c r="N27" s="62" t="s">
        <v>43</v>
      </c>
      <c r="O27" s="69" t="s">
        <v>44</v>
      </c>
      <c r="Q27" s="117"/>
      <c r="R27" s="117"/>
    </row>
    <row r="28" spans="1:18" ht="32.25" customHeight="1" x14ac:dyDescent="0.2">
      <c r="A28" s="79"/>
      <c r="B28" s="10" t="s">
        <v>133</v>
      </c>
      <c r="C28" s="19">
        <v>41438475</v>
      </c>
      <c r="D28" s="19">
        <v>57606541</v>
      </c>
      <c r="E28" s="19">
        <v>106096813</v>
      </c>
      <c r="F28" s="19">
        <v>74038810</v>
      </c>
      <c r="G28" s="19">
        <v>95678980</v>
      </c>
      <c r="H28" s="19">
        <v>76667557</v>
      </c>
      <c r="I28" s="19">
        <v>113342551.7</v>
      </c>
      <c r="J28" s="19">
        <v>109684935</v>
      </c>
      <c r="K28" s="11">
        <v>59790236</v>
      </c>
      <c r="L28" s="11">
        <v>64677087</v>
      </c>
      <c r="M28" s="11">
        <v>55579592</v>
      </c>
      <c r="N28" s="11">
        <v>52406281</v>
      </c>
      <c r="O28" s="67">
        <f>+SUM(C28:N28)</f>
        <v>907007858.70000005</v>
      </c>
      <c r="Q28" s="117"/>
      <c r="R28" s="117"/>
    </row>
    <row r="29" spans="1:18" ht="37.5" customHeight="1" x14ac:dyDescent="0.2">
      <c r="A29" s="80"/>
      <c r="B29" s="10" t="s">
        <v>132</v>
      </c>
      <c r="C29" s="19">
        <v>129952820</v>
      </c>
      <c r="D29" s="19">
        <v>45175266</v>
      </c>
      <c r="E29" s="19">
        <v>113895302</v>
      </c>
      <c r="F29" s="19">
        <f>144456461+2700000</f>
        <v>147156461</v>
      </c>
      <c r="G29" s="19">
        <v>180446239</v>
      </c>
      <c r="H29" s="19">
        <f>137870463+8016000</f>
        <v>145886463</v>
      </c>
      <c r="I29" s="19">
        <f>185553386+22578118</f>
        <v>208131504</v>
      </c>
      <c r="J29" s="19">
        <f>225095512+4929400</f>
        <v>230024912</v>
      </c>
      <c r="K29" s="11">
        <f>+[1]INGRESOS!$R$7+[1]INGRESOS!$S$7</f>
        <v>206296086</v>
      </c>
      <c r="L29" s="11">
        <f>+[1]INGRESOS!$T$7+[1]INGRESOS!$U$7</f>
        <v>335560284</v>
      </c>
      <c r="M29" s="11">
        <f>+[1]INGRESOS!$V$7+[1]INGRESOS!$W$7</f>
        <v>137394641</v>
      </c>
      <c r="N29" s="11">
        <f>+[1]INGRESOS!$Y$7+[1]INGRESOS!$X$7</f>
        <v>151174023</v>
      </c>
      <c r="O29" s="67">
        <f>+SUM(C29:N29)</f>
        <v>2031094001</v>
      </c>
      <c r="Q29" s="117"/>
      <c r="R29" s="117"/>
    </row>
    <row r="30" spans="1:18" s="17" customFormat="1" ht="12.75" customHeight="1" x14ac:dyDescent="0.2">
      <c r="A30" s="14"/>
      <c r="B30" s="14"/>
      <c r="C30" s="15">
        <v>0.8</v>
      </c>
      <c r="D30" s="15">
        <v>0.8</v>
      </c>
      <c r="E30" s="15">
        <v>0.8</v>
      </c>
      <c r="F30" s="15">
        <v>0.8</v>
      </c>
      <c r="G30" s="15">
        <v>0.8</v>
      </c>
      <c r="H30" s="15">
        <v>0.8</v>
      </c>
      <c r="I30" s="15">
        <v>0.8</v>
      </c>
      <c r="J30" s="15">
        <v>0.8</v>
      </c>
      <c r="K30" s="15">
        <v>0.8</v>
      </c>
      <c r="L30" s="15">
        <v>0.8</v>
      </c>
      <c r="M30" s="15">
        <v>0.8</v>
      </c>
      <c r="N30" s="15">
        <v>0.8</v>
      </c>
      <c r="O30" s="16"/>
    </row>
    <row r="31" spans="1:18" ht="30" customHeight="1" x14ac:dyDescent="0.2">
      <c r="A31" s="74" t="s">
        <v>48</v>
      </c>
      <c r="B31" s="74"/>
      <c r="C31" s="74"/>
      <c r="D31" s="74"/>
      <c r="E31" s="74"/>
      <c r="F31" s="74"/>
      <c r="G31" s="74"/>
      <c r="H31" s="74"/>
      <c r="I31" s="74"/>
      <c r="J31" s="74"/>
      <c r="K31" s="75" t="s">
        <v>49</v>
      </c>
      <c r="L31" s="75"/>
      <c r="M31" s="75"/>
      <c r="N31" s="75"/>
      <c r="O31" s="75"/>
    </row>
    <row r="32" spans="1:18" ht="36.6" customHeight="1" x14ac:dyDescent="0.2">
      <c r="A32" s="76"/>
      <c r="B32" s="76"/>
      <c r="C32" s="76"/>
      <c r="D32" s="76"/>
      <c r="E32" s="76"/>
      <c r="F32" s="76"/>
      <c r="G32" s="76"/>
      <c r="H32" s="76"/>
      <c r="I32" s="76"/>
      <c r="J32" s="76"/>
      <c r="K32" s="77" t="s">
        <v>50</v>
      </c>
      <c r="L32" s="77"/>
      <c r="M32" s="77"/>
      <c r="N32" s="77"/>
      <c r="O32" s="4"/>
    </row>
    <row r="33" spans="1:15" ht="36.6" customHeight="1" x14ac:dyDescent="0.2">
      <c r="A33" s="76"/>
      <c r="B33" s="76"/>
      <c r="C33" s="76"/>
      <c r="D33" s="76"/>
      <c r="E33" s="76"/>
      <c r="F33" s="76"/>
      <c r="G33" s="76"/>
      <c r="H33" s="76"/>
      <c r="I33" s="76"/>
      <c r="J33" s="76"/>
      <c r="K33" s="77" t="s">
        <v>51</v>
      </c>
      <c r="L33" s="77"/>
      <c r="M33" s="77"/>
      <c r="N33" s="77"/>
      <c r="O33" s="4"/>
    </row>
    <row r="34" spans="1:15" ht="36.6" customHeight="1" x14ac:dyDescent="0.2">
      <c r="A34" s="76"/>
      <c r="B34" s="76"/>
      <c r="C34" s="76"/>
      <c r="D34" s="76"/>
      <c r="E34" s="76"/>
      <c r="F34" s="76"/>
      <c r="G34" s="76"/>
      <c r="H34" s="76"/>
      <c r="I34" s="76"/>
      <c r="J34" s="76"/>
      <c r="K34" s="77" t="s">
        <v>52</v>
      </c>
      <c r="L34" s="77"/>
      <c r="M34" s="77"/>
      <c r="N34" s="77"/>
      <c r="O34" s="4"/>
    </row>
    <row r="35" spans="1:15" ht="36.6" customHeight="1" x14ac:dyDescent="0.2">
      <c r="A35" s="76"/>
      <c r="B35" s="76"/>
      <c r="C35" s="76"/>
      <c r="D35" s="76"/>
      <c r="E35" s="76"/>
      <c r="F35" s="76"/>
      <c r="G35" s="76"/>
      <c r="H35" s="76"/>
      <c r="I35" s="76"/>
      <c r="J35" s="76"/>
      <c r="K35" s="77" t="s">
        <v>54</v>
      </c>
      <c r="L35" s="77"/>
      <c r="M35" s="77"/>
      <c r="N35" s="77"/>
      <c r="O35" s="4"/>
    </row>
    <row r="36" spans="1:15" ht="36.6" customHeight="1" x14ac:dyDescent="0.2">
      <c r="A36" s="76"/>
      <c r="B36" s="76"/>
      <c r="C36" s="76"/>
      <c r="D36" s="76"/>
      <c r="E36" s="76"/>
      <c r="F36" s="76"/>
      <c r="G36" s="76"/>
      <c r="H36" s="76"/>
      <c r="I36" s="76"/>
      <c r="J36" s="76"/>
      <c r="K36" s="77" t="s">
        <v>55</v>
      </c>
      <c r="L36" s="77"/>
      <c r="M36" s="77"/>
      <c r="N36" s="77"/>
      <c r="O36" s="4"/>
    </row>
    <row r="37" spans="1:15" ht="36.6" customHeight="1" x14ac:dyDescent="0.2">
      <c r="A37" s="76"/>
      <c r="B37" s="76"/>
      <c r="C37" s="76"/>
      <c r="D37" s="76"/>
      <c r="E37" s="76"/>
      <c r="F37" s="76"/>
      <c r="G37" s="76"/>
      <c r="H37" s="76"/>
      <c r="I37" s="76"/>
      <c r="J37" s="76"/>
      <c r="K37" s="75" t="s">
        <v>56</v>
      </c>
      <c r="L37" s="75"/>
      <c r="M37" s="75"/>
      <c r="N37" s="75"/>
      <c r="O37" s="75"/>
    </row>
    <row r="38" spans="1:15" ht="36.6" customHeight="1" x14ac:dyDescent="0.2">
      <c r="A38" s="76"/>
      <c r="B38" s="76"/>
      <c r="C38" s="76"/>
      <c r="D38" s="76"/>
      <c r="E38" s="76"/>
      <c r="F38" s="76"/>
      <c r="G38" s="76"/>
      <c r="H38" s="76"/>
      <c r="I38" s="76"/>
      <c r="J38" s="76"/>
      <c r="K38" s="76" t="s">
        <v>69</v>
      </c>
      <c r="L38" s="76"/>
      <c r="M38" s="76"/>
      <c r="N38" s="76"/>
      <c r="O38" s="76"/>
    </row>
    <row r="39" spans="1:15" ht="36.6" customHeight="1" x14ac:dyDescent="0.2">
      <c r="A39" s="76"/>
      <c r="B39" s="76"/>
      <c r="C39" s="76"/>
      <c r="D39" s="76"/>
      <c r="E39" s="76"/>
      <c r="F39" s="76"/>
      <c r="G39" s="76"/>
      <c r="H39" s="76"/>
      <c r="I39" s="76"/>
      <c r="J39" s="76"/>
      <c r="K39" s="76" t="s">
        <v>147</v>
      </c>
      <c r="L39" s="76"/>
      <c r="M39" s="76"/>
      <c r="N39" s="76"/>
      <c r="O39" s="76"/>
    </row>
    <row r="40" spans="1:15" ht="36.6" customHeight="1" x14ac:dyDescent="0.2">
      <c r="A40" s="71" t="s">
        <v>157</v>
      </c>
      <c r="B40" s="71"/>
      <c r="C40" s="71"/>
      <c r="D40" s="71"/>
      <c r="E40" s="71"/>
      <c r="F40" s="71"/>
      <c r="G40" s="71"/>
      <c r="H40" s="71"/>
      <c r="I40" s="71"/>
      <c r="J40" s="71"/>
      <c r="K40" s="72" t="s">
        <v>57</v>
      </c>
      <c r="L40" s="72"/>
      <c r="M40" s="18">
        <v>31</v>
      </c>
      <c r="N40" s="18">
        <v>12</v>
      </c>
      <c r="O40" s="18">
        <v>2017</v>
      </c>
    </row>
    <row r="41" spans="1:15" ht="36.6" customHeight="1" x14ac:dyDescent="0.2">
      <c r="A41" s="71"/>
      <c r="B41" s="71"/>
      <c r="C41" s="71"/>
      <c r="D41" s="71"/>
      <c r="E41" s="71"/>
      <c r="F41" s="71"/>
      <c r="G41" s="71"/>
      <c r="H41" s="71"/>
      <c r="I41" s="71"/>
      <c r="J41" s="71"/>
      <c r="K41" s="72" t="s">
        <v>58</v>
      </c>
      <c r="L41" s="72"/>
      <c r="M41" s="18">
        <v>8</v>
      </c>
      <c r="N41" s="18">
        <v>2</v>
      </c>
      <c r="O41" s="18">
        <v>2018</v>
      </c>
    </row>
    <row r="42" spans="1:15" ht="17.649999999999999" customHeight="1" x14ac:dyDescent="0.2">
      <c r="A42" s="71"/>
      <c r="B42" s="71"/>
      <c r="C42" s="71"/>
      <c r="D42" s="71"/>
      <c r="E42" s="71"/>
      <c r="F42" s="71"/>
      <c r="G42" s="71"/>
      <c r="H42" s="71"/>
      <c r="I42" s="71"/>
      <c r="J42" s="71"/>
      <c r="K42" s="72" t="s">
        <v>59</v>
      </c>
      <c r="L42" s="72"/>
      <c r="M42" s="73" t="s">
        <v>60</v>
      </c>
      <c r="N42" s="73"/>
      <c r="O42" s="73"/>
    </row>
    <row r="52" spans="2:2" x14ac:dyDescent="0.2">
      <c r="B52" s="59" t="s">
        <v>135</v>
      </c>
    </row>
    <row r="53" spans="2:2" x14ac:dyDescent="0.2">
      <c r="B53" s="59" t="s">
        <v>136</v>
      </c>
    </row>
    <row r="54" spans="2:2" x14ac:dyDescent="0.2">
      <c r="B54" s="59" t="s">
        <v>137</v>
      </c>
    </row>
    <row r="55" spans="2:2" x14ac:dyDescent="0.2">
      <c r="B55" s="59" t="s">
        <v>138</v>
      </c>
    </row>
    <row r="56" spans="2:2" x14ac:dyDescent="0.2">
      <c r="B56" s="59" t="s">
        <v>139</v>
      </c>
    </row>
    <row r="57" spans="2:2" x14ac:dyDescent="0.2">
      <c r="B57" s="59" t="s">
        <v>140</v>
      </c>
    </row>
    <row r="58" spans="2:2" x14ac:dyDescent="0.2">
      <c r="B58" s="59" t="s">
        <v>134</v>
      </c>
    </row>
    <row r="59" spans="2:2" x14ac:dyDescent="0.2">
      <c r="B59" s="59" t="s">
        <v>141</v>
      </c>
    </row>
    <row r="60" spans="2:2" x14ac:dyDescent="0.2">
      <c r="B60" s="59" t="s">
        <v>142</v>
      </c>
    </row>
  </sheetData>
  <mergeCells count="56">
    <mergeCell ref="A1:C6"/>
    <mergeCell ref="D1:L3"/>
    <mergeCell ref="M1:O2"/>
    <mergeCell ref="M3:O4"/>
    <mergeCell ref="D4:L6"/>
    <mergeCell ref="M5:O6"/>
    <mergeCell ref="A7:O7"/>
    <mergeCell ref="A8:O8"/>
    <mergeCell ref="A9:C9"/>
    <mergeCell ref="D9:I9"/>
    <mergeCell ref="J9:L9"/>
    <mergeCell ref="M9:O9"/>
    <mergeCell ref="A10:C10"/>
    <mergeCell ref="D10:I10"/>
    <mergeCell ref="J10:L10"/>
    <mergeCell ref="M10:O10"/>
    <mergeCell ref="A11:C11"/>
    <mergeCell ref="D11:I11"/>
    <mergeCell ref="J11:L11"/>
    <mergeCell ref="M11:O11"/>
    <mergeCell ref="A12:C12"/>
    <mergeCell ref="D12:I12"/>
    <mergeCell ref="J12:L12"/>
    <mergeCell ref="M12:O12"/>
    <mergeCell ref="A13:C13"/>
    <mergeCell ref="D13:I13"/>
    <mergeCell ref="J13:L13"/>
    <mergeCell ref="M13:O13"/>
    <mergeCell ref="A14:C14"/>
    <mergeCell ref="D14:I14"/>
    <mergeCell ref="J14:L14"/>
    <mergeCell ref="M14:O14"/>
    <mergeCell ref="A15:C16"/>
    <mergeCell ref="D15:H15"/>
    <mergeCell ref="I15:K16"/>
    <mergeCell ref="L15:O15"/>
    <mergeCell ref="D16:H16"/>
    <mergeCell ref="L16:O16"/>
    <mergeCell ref="A18:O18"/>
    <mergeCell ref="A31:J31"/>
    <mergeCell ref="K31:O31"/>
    <mergeCell ref="A32:J39"/>
    <mergeCell ref="K32:N32"/>
    <mergeCell ref="K33:N33"/>
    <mergeCell ref="K34:N34"/>
    <mergeCell ref="K35:N35"/>
    <mergeCell ref="K36:N36"/>
    <mergeCell ref="K37:O37"/>
    <mergeCell ref="K38:O38"/>
    <mergeCell ref="K39:O39"/>
    <mergeCell ref="A20:A29"/>
    <mergeCell ref="A40:J42"/>
    <mergeCell ref="K40:L40"/>
    <mergeCell ref="K41:L41"/>
    <mergeCell ref="K42:L42"/>
    <mergeCell ref="M42:O42"/>
  </mergeCells>
  <dataValidations count="6">
    <dataValidation operator="equal" allowBlank="1" showErrorMessage="1" errorTitle="Seleccionar un valor de la lista" sqref="F20:M21 F25:M25">
      <formula1>0</formula1>
      <formula2>0</formula2>
    </dataValidation>
    <dataValidation type="list" operator="equal" allowBlank="1" showErrorMessage="1" sqref="M9">
      <formula1>"EFICACIA,EFICIENCIA,EFECTIVIDAD"</formula1>
      <formula2>0</formula2>
    </dataValidation>
    <dataValidation type="list" operator="equal" allowBlank="1" showErrorMessage="1" sqref="M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 type="list" operator="equal" allowBlank="1" showErrorMessage="1" sqref="D10:I10">
      <formula1>$B$52:$B$60</formula1>
    </dataValidation>
  </dataValidations>
  <pageMargins left="0.19685039370078741" right="0.19685039370078741" top="0.62992125984251968" bottom="0.43307086614173229" header="0.39370078740157483" footer="0.19685039370078741"/>
  <pageSetup scale="75" firstPageNumber="0" orientation="landscape" horizontalDpi="300" verticalDpi="300" r:id="rId1"/>
  <headerFooter alignWithMargins="0">
    <oddHeader>&amp;C&amp;A</oddHeader>
    <oddFooter>&amp;CPágina &amp;P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9"/>
  <sheetViews>
    <sheetView topLeftCell="A13" zoomScale="75" zoomScaleNormal="75" zoomScaleSheetLayoutView="100" workbookViewId="0">
      <selection activeCell="N22" sqref="N22"/>
    </sheetView>
  </sheetViews>
  <sheetFormatPr baseColWidth="10" defaultColWidth="10.85546875" defaultRowHeight="12.75" x14ac:dyDescent="0.2"/>
  <cols>
    <col min="1" max="1" width="5.7109375" style="1" bestFit="1" customWidth="1" collapsed="1"/>
    <col min="2" max="2" width="17.42578125" style="1" customWidth="1" collapsed="1"/>
    <col min="3" max="3" width="9.85546875" style="1" bestFit="1" customWidth="1" collapsed="1"/>
    <col min="4" max="6" width="10.85546875" style="1" bestFit="1" customWidth="1" collapsed="1"/>
    <col min="7" max="8" width="11.42578125" style="1" bestFit="1" customWidth="1" collapsed="1"/>
    <col min="9" max="10" width="10.85546875" style="1" bestFit="1" customWidth="1" collapsed="1"/>
    <col min="11" max="13" width="11.42578125" style="1" bestFit="1" customWidth="1" collapsed="1"/>
    <col min="14" max="14" width="10.42578125" style="1" bestFit="1" customWidth="1" collapsed="1"/>
    <col min="15" max="15" width="14.42578125" style="1" bestFit="1" customWidth="1" collapsed="1"/>
    <col min="16" max="16" width="2.5703125" style="1" customWidth="1" collapsed="1"/>
    <col min="17" max="17" width="10.85546875" style="1" collapsed="1"/>
    <col min="18" max="18" width="27.42578125" style="1" customWidth="1" collapsed="1"/>
    <col min="19" max="16384" width="10.85546875" style="1" collapsed="1"/>
  </cols>
  <sheetData>
    <row r="1" spans="1:15" s="2" customFormat="1" ht="20.45" customHeight="1" x14ac:dyDescent="0.2">
      <c r="A1" s="87"/>
      <c r="B1" s="87"/>
      <c r="C1" s="87"/>
      <c r="D1" s="88" t="s">
        <v>0</v>
      </c>
      <c r="E1" s="88"/>
      <c r="F1" s="88"/>
      <c r="G1" s="88"/>
      <c r="H1" s="88"/>
      <c r="I1" s="88"/>
      <c r="J1" s="88"/>
      <c r="K1" s="88"/>
      <c r="L1" s="88"/>
      <c r="M1" s="89" t="s">
        <v>1</v>
      </c>
      <c r="N1" s="89"/>
      <c r="O1" s="89"/>
    </row>
    <row r="2" spans="1:15" s="2" customFormat="1" ht="20.45" customHeight="1" x14ac:dyDescent="0.2">
      <c r="A2" s="87"/>
      <c r="B2" s="87"/>
      <c r="C2" s="87"/>
      <c r="D2" s="88"/>
      <c r="E2" s="88"/>
      <c r="F2" s="88"/>
      <c r="G2" s="88"/>
      <c r="H2" s="88"/>
      <c r="I2" s="88"/>
      <c r="J2" s="88"/>
      <c r="K2" s="88"/>
      <c r="L2" s="88"/>
      <c r="M2" s="89"/>
      <c r="N2" s="89"/>
      <c r="O2" s="89"/>
    </row>
    <row r="3" spans="1:15" s="2" customFormat="1" ht="20.45" customHeight="1" x14ac:dyDescent="0.2">
      <c r="A3" s="87"/>
      <c r="B3" s="87"/>
      <c r="C3" s="87"/>
      <c r="D3" s="88"/>
      <c r="E3" s="88"/>
      <c r="F3" s="88"/>
      <c r="G3" s="88"/>
      <c r="H3" s="88"/>
      <c r="I3" s="88"/>
      <c r="J3" s="88"/>
      <c r="K3" s="88"/>
      <c r="L3" s="88"/>
      <c r="M3" s="89" t="s">
        <v>2</v>
      </c>
      <c r="N3" s="89"/>
      <c r="O3" s="89"/>
    </row>
    <row r="4" spans="1:15" s="2" customFormat="1" ht="20.45" customHeight="1" x14ac:dyDescent="0.2">
      <c r="A4" s="87"/>
      <c r="B4" s="87"/>
      <c r="C4" s="87"/>
      <c r="D4" s="88" t="s">
        <v>3</v>
      </c>
      <c r="E4" s="88"/>
      <c r="F4" s="88"/>
      <c r="G4" s="88"/>
      <c r="H4" s="88"/>
      <c r="I4" s="88"/>
      <c r="J4" s="88"/>
      <c r="K4" s="88"/>
      <c r="L4" s="88"/>
      <c r="M4" s="89"/>
      <c r="N4" s="89"/>
      <c r="O4" s="89"/>
    </row>
    <row r="5" spans="1:15" s="2" customFormat="1" ht="20.45" customHeight="1" x14ac:dyDescent="0.2">
      <c r="A5" s="87"/>
      <c r="B5" s="87"/>
      <c r="C5" s="87"/>
      <c r="D5" s="88"/>
      <c r="E5" s="88"/>
      <c r="F5" s="88"/>
      <c r="G5" s="88"/>
      <c r="H5" s="88"/>
      <c r="I5" s="88"/>
      <c r="J5" s="88"/>
      <c r="K5" s="88"/>
      <c r="L5" s="88"/>
      <c r="M5" s="89" t="s">
        <v>4</v>
      </c>
      <c r="N5" s="89"/>
      <c r="O5" s="89"/>
    </row>
    <row r="6" spans="1:15" s="2" customFormat="1" ht="20.45" customHeight="1" x14ac:dyDescent="0.2">
      <c r="A6" s="87"/>
      <c r="B6" s="87"/>
      <c r="C6" s="87"/>
      <c r="D6" s="88"/>
      <c r="E6" s="88"/>
      <c r="F6" s="88"/>
      <c r="G6" s="88"/>
      <c r="H6" s="88"/>
      <c r="I6" s="88"/>
      <c r="J6" s="88"/>
      <c r="K6" s="88"/>
      <c r="L6" s="88"/>
      <c r="M6" s="89"/>
      <c r="N6" s="89"/>
      <c r="O6" s="89"/>
    </row>
    <row r="7" spans="1:15" s="2" customFormat="1" ht="29.85" customHeight="1" x14ac:dyDescent="0.2">
      <c r="A7" s="86"/>
      <c r="B7" s="86"/>
      <c r="C7" s="86"/>
      <c r="D7" s="86"/>
      <c r="E7" s="86"/>
      <c r="F7" s="86"/>
      <c r="G7" s="86"/>
      <c r="H7" s="86"/>
      <c r="I7" s="86"/>
      <c r="J7" s="86"/>
      <c r="K7" s="86"/>
      <c r="L7" s="86"/>
      <c r="M7" s="86"/>
      <c r="N7" s="86"/>
      <c r="O7" s="86"/>
    </row>
    <row r="8" spans="1:15" ht="30" customHeight="1" x14ac:dyDescent="0.2">
      <c r="A8" s="74" t="s">
        <v>5</v>
      </c>
      <c r="B8" s="74"/>
      <c r="C8" s="74"/>
      <c r="D8" s="74"/>
      <c r="E8" s="74"/>
      <c r="F8" s="74"/>
      <c r="G8" s="74"/>
      <c r="H8" s="74"/>
      <c r="I8" s="74"/>
      <c r="J8" s="74"/>
      <c r="K8" s="74"/>
      <c r="L8" s="74"/>
      <c r="M8" s="74"/>
      <c r="N8" s="74"/>
      <c r="O8" s="74"/>
    </row>
    <row r="9" spans="1:15" ht="36.75" customHeight="1" x14ac:dyDescent="0.2">
      <c r="A9" s="81" t="s">
        <v>6</v>
      </c>
      <c r="B9" s="81"/>
      <c r="C9" s="81"/>
      <c r="D9" s="82" t="s">
        <v>63</v>
      </c>
      <c r="E9" s="82"/>
      <c r="F9" s="82"/>
      <c r="G9" s="82"/>
      <c r="H9" s="82"/>
      <c r="I9" s="82"/>
      <c r="J9" s="81" t="s">
        <v>8</v>
      </c>
      <c r="K9" s="81"/>
      <c r="L9" s="81"/>
      <c r="M9" s="84" t="s">
        <v>9</v>
      </c>
      <c r="N9" s="84"/>
      <c r="O9" s="84"/>
    </row>
    <row r="10" spans="1:15" ht="33.75" customHeight="1" x14ac:dyDescent="0.2">
      <c r="A10" s="81" t="s">
        <v>10</v>
      </c>
      <c r="B10" s="81"/>
      <c r="C10" s="81"/>
      <c r="D10" s="85" t="s">
        <v>140</v>
      </c>
      <c r="E10" s="85"/>
      <c r="F10" s="85"/>
      <c r="G10" s="85"/>
      <c r="H10" s="85"/>
      <c r="I10" s="85"/>
      <c r="J10" s="81" t="s">
        <v>11</v>
      </c>
      <c r="K10" s="81"/>
      <c r="L10" s="81"/>
      <c r="M10" s="84" t="s">
        <v>12</v>
      </c>
      <c r="N10" s="84"/>
      <c r="O10" s="84"/>
    </row>
    <row r="11" spans="1:15" ht="38.25" customHeight="1" x14ac:dyDescent="0.2">
      <c r="A11" s="81" t="s">
        <v>13</v>
      </c>
      <c r="B11" s="81"/>
      <c r="C11" s="81"/>
      <c r="D11" s="82" t="s">
        <v>64</v>
      </c>
      <c r="E11" s="82"/>
      <c r="F11" s="82"/>
      <c r="G11" s="82"/>
      <c r="H11" s="82"/>
      <c r="I11" s="82"/>
      <c r="J11" s="81" t="s">
        <v>15</v>
      </c>
      <c r="K11" s="81"/>
      <c r="L11" s="81"/>
      <c r="M11" s="84" t="s">
        <v>16</v>
      </c>
      <c r="N11" s="84"/>
      <c r="O11" s="84"/>
    </row>
    <row r="12" spans="1:15" ht="42" customHeight="1" x14ac:dyDescent="0.2">
      <c r="A12" s="81" t="s">
        <v>17</v>
      </c>
      <c r="B12" s="81"/>
      <c r="C12" s="81"/>
      <c r="D12" s="82" t="s">
        <v>65</v>
      </c>
      <c r="E12" s="82"/>
      <c r="F12" s="82"/>
      <c r="G12" s="82"/>
      <c r="H12" s="82"/>
      <c r="I12" s="82"/>
      <c r="J12" s="81" t="s">
        <v>18</v>
      </c>
      <c r="K12" s="81"/>
      <c r="L12" s="81"/>
      <c r="M12" s="84" t="s">
        <v>66</v>
      </c>
      <c r="N12" s="84"/>
      <c r="O12" s="84"/>
    </row>
    <row r="13" spans="1:15" ht="52.9" customHeight="1" x14ac:dyDescent="0.2">
      <c r="A13" s="81" t="s">
        <v>20</v>
      </c>
      <c r="B13" s="81"/>
      <c r="C13" s="81"/>
      <c r="D13" s="82" t="s">
        <v>21</v>
      </c>
      <c r="E13" s="82"/>
      <c r="F13" s="82"/>
      <c r="G13" s="82"/>
      <c r="H13" s="82"/>
      <c r="I13" s="82"/>
      <c r="J13" s="81" t="s">
        <v>22</v>
      </c>
      <c r="K13" s="81"/>
      <c r="L13" s="81"/>
      <c r="M13" s="83" t="s">
        <v>143</v>
      </c>
      <c r="N13" s="83"/>
      <c r="O13" s="83"/>
    </row>
    <row r="14" spans="1:15" ht="45.75" customHeight="1" x14ac:dyDescent="0.2">
      <c r="A14" s="81" t="s">
        <v>23</v>
      </c>
      <c r="B14" s="81"/>
      <c r="C14" s="81"/>
      <c r="D14" s="82" t="s">
        <v>67</v>
      </c>
      <c r="E14" s="82"/>
      <c r="F14" s="82"/>
      <c r="G14" s="82"/>
      <c r="H14" s="82"/>
      <c r="I14" s="82"/>
      <c r="J14" s="81" t="s">
        <v>25</v>
      </c>
      <c r="K14" s="81"/>
      <c r="L14" s="81"/>
      <c r="M14" s="83" t="s">
        <v>68</v>
      </c>
      <c r="N14" s="83"/>
      <c r="O14" s="83"/>
    </row>
    <row r="15" spans="1:15" ht="42.6" customHeight="1" x14ac:dyDescent="0.2">
      <c r="A15" s="81" t="s">
        <v>26</v>
      </c>
      <c r="B15" s="81"/>
      <c r="C15" s="81"/>
      <c r="D15" s="84" t="s">
        <v>146</v>
      </c>
      <c r="E15" s="84"/>
      <c r="F15" s="84"/>
      <c r="G15" s="84"/>
      <c r="H15" s="84"/>
      <c r="I15" s="81" t="s">
        <v>27</v>
      </c>
      <c r="J15" s="81"/>
      <c r="K15" s="81"/>
      <c r="L15" s="91" t="s">
        <v>69</v>
      </c>
      <c r="M15" s="92"/>
      <c r="N15" s="92"/>
      <c r="O15" s="93"/>
    </row>
    <row r="16" spans="1:15" ht="29.25" customHeight="1" x14ac:dyDescent="0.2">
      <c r="A16" s="81"/>
      <c r="B16" s="81"/>
      <c r="C16" s="81"/>
      <c r="D16" s="84" t="s">
        <v>28</v>
      </c>
      <c r="E16" s="84"/>
      <c r="F16" s="84"/>
      <c r="G16" s="84"/>
      <c r="H16" s="84"/>
      <c r="I16" s="81"/>
      <c r="J16" s="81"/>
      <c r="K16" s="81"/>
      <c r="L16" s="91" t="s">
        <v>147</v>
      </c>
      <c r="M16" s="92"/>
      <c r="N16" s="92"/>
      <c r="O16" s="93"/>
    </row>
    <row r="17" spans="1:18" s="5" customFormat="1" ht="6.75" customHeight="1" x14ac:dyDescent="0.2"/>
    <row r="18" spans="1:18" ht="30" customHeight="1" x14ac:dyDescent="0.2">
      <c r="A18" s="74" t="s">
        <v>29</v>
      </c>
      <c r="B18" s="74"/>
      <c r="C18" s="74"/>
      <c r="D18" s="74"/>
      <c r="E18" s="74"/>
      <c r="F18" s="74"/>
      <c r="G18" s="74"/>
      <c r="H18" s="74"/>
      <c r="I18" s="74"/>
      <c r="J18" s="74"/>
      <c r="K18" s="74"/>
      <c r="L18" s="74"/>
      <c r="M18" s="74"/>
      <c r="N18" s="74"/>
      <c r="O18" s="74"/>
    </row>
    <row r="19" spans="1:18" ht="30" customHeight="1" x14ac:dyDescent="0.2">
      <c r="A19" s="3" t="s">
        <v>30</v>
      </c>
      <c r="B19" s="6" t="s">
        <v>31</v>
      </c>
      <c r="C19" s="6" t="s">
        <v>32</v>
      </c>
      <c r="D19" s="3" t="s">
        <v>33</v>
      </c>
      <c r="E19" s="3" t="s">
        <v>34</v>
      </c>
      <c r="F19" s="3" t="s">
        <v>35</v>
      </c>
      <c r="G19" s="3" t="s">
        <v>36</v>
      </c>
      <c r="H19" s="3" t="s">
        <v>37</v>
      </c>
      <c r="I19" s="3" t="s">
        <v>38</v>
      </c>
      <c r="J19" s="3" t="s">
        <v>39</v>
      </c>
      <c r="K19" s="3" t="s">
        <v>40</v>
      </c>
      <c r="L19" s="3" t="s">
        <v>41</v>
      </c>
      <c r="M19" s="3" t="s">
        <v>42</v>
      </c>
      <c r="N19" s="3" t="s">
        <v>43</v>
      </c>
      <c r="O19" s="3" t="s">
        <v>44</v>
      </c>
    </row>
    <row r="20" spans="1:18" ht="46.7" customHeight="1" x14ac:dyDescent="0.2">
      <c r="A20" s="90">
        <v>2017</v>
      </c>
      <c r="B20" s="10" t="s">
        <v>70</v>
      </c>
      <c r="C20" s="11">
        <f>+'GEC-01 Recaudos Subd Equipam'!C22</f>
        <v>56028420</v>
      </c>
      <c r="D20" s="11">
        <f>+'GEC-01 Recaudos Subd Equipam'!D22</f>
        <v>116349332</v>
      </c>
      <c r="E20" s="11">
        <f>+'GEC-01 Recaudos Subd Equipam'!E22</f>
        <v>171795376</v>
      </c>
      <c r="F20" s="11">
        <f>+'GEC-01 Recaudos Subd Equipam'!F22</f>
        <v>109701183</v>
      </c>
      <c r="G20" s="11">
        <f>+'GEC-01 Recaudos Subd Equipam'!G22</f>
        <v>70564788</v>
      </c>
      <c r="H20" s="11">
        <f>+'GEC-01 Recaudos Subd Equipam'!H22</f>
        <v>104773459</v>
      </c>
      <c r="I20" s="11">
        <f>+'GEC-01 Recaudos Subd Equipam'!I22</f>
        <v>182373107</v>
      </c>
      <c r="J20" s="11">
        <f>+'GEC-01 Recaudos Subd Equipam'!J22</f>
        <v>63078520</v>
      </c>
      <c r="K20" s="11">
        <f>+'GEC-01 Recaudos Subd Equipam'!K22</f>
        <v>43279855</v>
      </c>
      <c r="L20" s="11">
        <f>+'GEC-01 Recaudos Subd Equipam'!L22</f>
        <v>151454513</v>
      </c>
      <c r="M20" s="11">
        <f>+'GEC-01 Recaudos Subd Equipam'!M22</f>
        <v>168688823</v>
      </c>
      <c r="N20" s="11">
        <f>+'GEC-01 Recaudos Subd Equipam'!N22</f>
        <v>250528759</v>
      </c>
      <c r="O20" s="11">
        <f>+SUM(C20:N20)</f>
        <v>1488616135</v>
      </c>
    </row>
    <row r="21" spans="1:18" ht="61.5" customHeight="1" x14ac:dyDescent="0.2">
      <c r="A21" s="90"/>
      <c r="B21" s="10" t="s">
        <v>71</v>
      </c>
      <c r="C21" s="11">
        <f>+'GEC-01 Recaudos Subd Equipam'!C25</f>
        <v>47875250</v>
      </c>
      <c r="D21" s="11">
        <f>+'GEC-01 Recaudos Subd Equipam'!D25</f>
        <v>73643017</v>
      </c>
      <c r="E21" s="11">
        <f>+'GEC-01 Recaudos Subd Equipam'!E25</f>
        <v>44890045</v>
      </c>
      <c r="F21" s="11">
        <f>+'GEC-01 Recaudos Subd Equipam'!F25</f>
        <v>127767032</v>
      </c>
      <c r="G21" s="11">
        <f>+'GEC-01 Recaudos Subd Equipam'!G25</f>
        <v>477285025</v>
      </c>
      <c r="H21" s="11">
        <f>+'GEC-01 Recaudos Subd Equipam'!H25</f>
        <v>493092764</v>
      </c>
      <c r="I21" s="11">
        <f>+'GEC-01 Recaudos Subd Equipam'!I25</f>
        <v>32816151</v>
      </c>
      <c r="J21" s="11">
        <f>+'GEC-01 Recaudos Subd Equipam'!J25</f>
        <v>155652713</v>
      </c>
      <c r="K21" s="11">
        <f>+'GEC-01 Recaudos Subd Equipam'!K25</f>
        <v>100259491</v>
      </c>
      <c r="L21" s="11">
        <f>+'GEC-01 Recaudos Subd Equipam'!L25</f>
        <v>293872607.80000001</v>
      </c>
      <c r="M21" s="11">
        <f>+'GEC-01 Recaudos Subd Equipam'!M25</f>
        <v>180984789</v>
      </c>
      <c r="N21" s="11">
        <f>+'GEC-01 Recaudos Subd Equipam'!N25</f>
        <v>66750412</v>
      </c>
      <c r="O21" s="11">
        <f>+SUM(C21:N21)</f>
        <v>2094889296.8</v>
      </c>
    </row>
    <row r="22" spans="1:18" ht="57.75" customHeight="1" x14ac:dyDescent="0.2">
      <c r="A22" s="90"/>
      <c r="B22" s="10" t="s">
        <v>62</v>
      </c>
      <c r="C22" s="11">
        <f>+C20-C21</f>
        <v>8153170</v>
      </c>
      <c r="D22" s="11">
        <f t="shared" ref="D22:O22" si="0">+D20-D21</f>
        <v>42706315</v>
      </c>
      <c r="E22" s="11">
        <f t="shared" si="0"/>
        <v>126905331</v>
      </c>
      <c r="F22" s="11">
        <f t="shared" si="0"/>
        <v>-18065849</v>
      </c>
      <c r="G22" s="11">
        <f t="shared" si="0"/>
        <v>-406720237</v>
      </c>
      <c r="H22" s="11">
        <f t="shared" si="0"/>
        <v>-388319305</v>
      </c>
      <c r="I22" s="11">
        <f t="shared" si="0"/>
        <v>149556956</v>
      </c>
      <c r="J22" s="11">
        <f t="shared" si="0"/>
        <v>-92574193</v>
      </c>
      <c r="K22" s="11">
        <f t="shared" si="0"/>
        <v>-56979636</v>
      </c>
      <c r="L22" s="11">
        <f t="shared" si="0"/>
        <v>-142418094.80000001</v>
      </c>
      <c r="M22" s="11">
        <f t="shared" si="0"/>
        <v>-12295966</v>
      </c>
      <c r="N22" s="11">
        <f t="shared" si="0"/>
        <v>183778347</v>
      </c>
      <c r="O22" s="11">
        <f t="shared" si="0"/>
        <v>-606273161.79999995</v>
      </c>
      <c r="R22" s="67"/>
    </row>
    <row r="23" spans="1:18" ht="40.15" customHeight="1" x14ac:dyDescent="0.2">
      <c r="A23" s="90"/>
      <c r="B23" s="10" t="s">
        <v>72</v>
      </c>
      <c r="C23" s="20">
        <f t="shared" ref="C23:O23" si="1">+(C20-C21)/C21</f>
        <v>0.17030031174771934</v>
      </c>
      <c r="D23" s="20">
        <f t="shared" si="1"/>
        <v>0.57990990510342622</v>
      </c>
      <c r="E23" s="20">
        <f t="shared" si="1"/>
        <v>2.827026148002302</v>
      </c>
      <c r="F23" s="20">
        <f t="shared" si="1"/>
        <v>-0.14139679631910054</v>
      </c>
      <c r="G23" s="20">
        <f t="shared" si="1"/>
        <v>-0.85215377750433297</v>
      </c>
      <c r="H23" s="20">
        <f t="shared" si="1"/>
        <v>-0.78751775193358953</v>
      </c>
      <c r="I23" s="20">
        <f t="shared" si="1"/>
        <v>4.5574191805736142</v>
      </c>
      <c r="J23" s="20">
        <f t="shared" si="1"/>
        <v>-0.59474834209924754</v>
      </c>
      <c r="K23" s="20">
        <f t="shared" si="1"/>
        <v>-0.56832161655398794</v>
      </c>
      <c r="L23" s="20">
        <f t="shared" si="1"/>
        <v>-0.4846252798659107</v>
      </c>
      <c r="M23" s="20">
        <f t="shared" si="1"/>
        <v>-6.7939223334398557E-2</v>
      </c>
      <c r="N23" s="20">
        <f t="shared" si="1"/>
        <v>2.7532166692843782</v>
      </c>
      <c r="O23" s="20">
        <f t="shared" si="1"/>
        <v>-0.28940582336551079</v>
      </c>
    </row>
    <row r="24" spans="1:18" s="17" customFormat="1" ht="12.75" customHeight="1" x14ac:dyDescent="0.2">
      <c r="A24" s="14"/>
      <c r="B24" s="14"/>
      <c r="C24" s="15">
        <v>0.8</v>
      </c>
      <c r="D24" s="15">
        <v>0.8</v>
      </c>
      <c r="E24" s="15">
        <v>0.8</v>
      </c>
      <c r="F24" s="15">
        <v>0.8</v>
      </c>
      <c r="G24" s="15">
        <v>0.8</v>
      </c>
      <c r="H24" s="15">
        <v>0.8</v>
      </c>
      <c r="I24" s="15">
        <v>0.8</v>
      </c>
      <c r="J24" s="15">
        <v>0.8</v>
      </c>
      <c r="K24" s="15">
        <v>0.8</v>
      </c>
      <c r="L24" s="15">
        <v>0.8</v>
      </c>
      <c r="M24" s="15">
        <v>0.8</v>
      </c>
      <c r="N24" s="15">
        <v>0.8</v>
      </c>
      <c r="O24" s="16"/>
    </row>
    <row r="25" spans="1:18" ht="30" customHeight="1" x14ac:dyDescent="0.2">
      <c r="A25" s="74" t="s">
        <v>48</v>
      </c>
      <c r="B25" s="74"/>
      <c r="C25" s="74"/>
      <c r="D25" s="74"/>
      <c r="E25" s="74"/>
      <c r="F25" s="74"/>
      <c r="G25" s="74"/>
      <c r="H25" s="74"/>
      <c r="I25" s="74"/>
      <c r="J25" s="74"/>
      <c r="K25" s="75" t="s">
        <v>49</v>
      </c>
      <c r="L25" s="75"/>
      <c r="M25" s="75"/>
      <c r="N25" s="75"/>
      <c r="O25" s="75"/>
    </row>
    <row r="26" spans="1:18" ht="36.6" customHeight="1" x14ac:dyDescent="0.2">
      <c r="A26" s="76"/>
      <c r="B26" s="76"/>
      <c r="C26" s="76"/>
      <c r="D26" s="76"/>
      <c r="E26" s="76"/>
      <c r="F26" s="76"/>
      <c r="G26" s="76"/>
      <c r="H26" s="76"/>
      <c r="I26" s="76"/>
      <c r="J26" s="76"/>
      <c r="K26" s="77" t="s">
        <v>50</v>
      </c>
      <c r="L26" s="77"/>
      <c r="M26" s="77"/>
      <c r="N26" s="77"/>
      <c r="O26" s="4" t="s">
        <v>155</v>
      </c>
    </row>
    <row r="27" spans="1:18" ht="36.6" customHeight="1" x14ac:dyDescent="0.2">
      <c r="A27" s="76"/>
      <c r="B27" s="76"/>
      <c r="C27" s="76"/>
      <c r="D27" s="76"/>
      <c r="E27" s="76"/>
      <c r="F27" s="76"/>
      <c r="G27" s="76"/>
      <c r="H27" s="76"/>
      <c r="I27" s="76"/>
      <c r="J27" s="76"/>
      <c r="K27" s="77" t="s">
        <v>51</v>
      </c>
      <c r="L27" s="77"/>
      <c r="M27" s="77"/>
      <c r="N27" s="77"/>
      <c r="O27" s="4"/>
    </row>
    <row r="28" spans="1:18" ht="36.6" customHeight="1" x14ac:dyDescent="0.2">
      <c r="A28" s="76"/>
      <c r="B28" s="76"/>
      <c r="C28" s="76"/>
      <c r="D28" s="76"/>
      <c r="E28" s="76"/>
      <c r="F28" s="76"/>
      <c r="G28" s="76"/>
      <c r="H28" s="76"/>
      <c r="I28" s="76"/>
      <c r="J28" s="76"/>
      <c r="K28" s="77" t="s">
        <v>52</v>
      </c>
      <c r="L28" s="77"/>
      <c r="M28" s="77"/>
      <c r="N28" s="77"/>
      <c r="O28" s="4"/>
    </row>
    <row r="29" spans="1:18" ht="36.6" customHeight="1" x14ac:dyDescent="0.2">
      <c r="A29" s="76"/>
      <c r="B29" s="76"/>
      <c r="C29" s="76"/>
      <c r="D29" s="76"/>
      <c r="E29" s="76"/>
      <c r="F29" s="76"/>
      <c r="G29" s="76"/>
      <c r="H29" s="76"/>
      <c r="I29" s="76"/>
      <c r="J29" s="76"/>
      <c r="K29" s="77" t="s">
        <v>54</v>
      </c>
      <c r="L29" s="77"/>
      <c r="M29" s="77"/>
      <c r="N29" s="77"/>
      <c r="O29" s="4"/>
    </row>
    <row r="30" spans="1:18" ht="36.6" customHeight="1" x14ac:dyDescent="0.2">
      <c r="A30" s="76"/>
      <c r="B30" s="76"/>
      <c r="C30" s="76"/>
      <c r="D30" s="76"/>
      <c r="E30" s="76"/>
      <c r="F30" s="76"/>
      <c r="G30" s="76"/>
      <c r="H30" s="76"/>
      <c r="I30" s="76"/>
      <c r="J30" s="76"/>
      <c r="K30" s="77" t="s">
        <v>55</v>
      </c>
      <c r="L30" s="77"/>
      <c r="M30" s="77"/>
      <c r="N30" s="77"/>
      <c r="O30" s="4"/>
    </row>
    <row r="31" spans="1:18" ht="36.6" customHeight="1" x14ac:dyDescent="0.2">
      <c r="A31" s="76"/>
      <c r="B31" s="76"/>
      <c r="C31" s="76"/>
      <c r="D31" s="76"/>
      <c r="E31" s="76"/>
      <c r="F31" s="76"/>
      <c r="G31" s="76"/>
      <c r="H31" s="76"/>
      <c r="I31" s="76"/>
      <c r="J31" s="76"/>
      <c r="K31" s="75" t="s">
        <v>56</v>
      </c>
      <c r="L31" s="75"/>
      <c r="M31" s="75"/>
      <c r="N31" s="75"/>
      <c r="O31" s="75"/>
    </row>
    <row r="32" spans="1:18" ht="36.6" customHeight="1" x14ac:dyDescent="0.2">
      <c r="A32" s="76"/>
      <c r="B32" s="76"/>
      <c r="C32" s="76"/>
      <c r="D32" s="76"/>
      <c r="E32" s="76"/>
      <c r="F32" s="76"/>
      <c r="G32" s="76"/>
      <c r="H32" s="76"/>
      <c r="I32" s="76"/>
      <c r="J32" s="76"/>
      <c r="K32" s="76" t="s">
        <v>69</v>
      </c>
      <c r="L32" s="76"/>
      <c r="M32" s="76"/>
      <c r="N32" s="76"/>
      <c r="O32" s="76"/>
    </row>
    <row r="33" spans="1:15" ht="36.6" customHeight="1" x14ac:dyDescent="0.2">
      <c r="A33" s="76"/>
      <c r="B33" s="76"/>
      <c r="C33" s="76"/>
      <c r="D33" s="76"/>
      <c r="E33" s="76"/>
      <c r="F33" s="76"/>
      <c r="G33" s="76"/>
      <c r="H33" s="76"/>
      <c r="I33" s="76"/>
      <c r="J33" s="76"/>
      <c r="K33" s="76" t="s">
        <v>147</v>
      </c>
      <c r="L33" s="76"/>
      <c r="M33" s="76"/>
      <c r="N33" s="76"/>
      <c r="O33" s="76"/>
    </row>
    <row r="34" spans="1:15" ht="36.6" customHeight="1" x14ac:dyDescent="0.2">
      <c r="A34" s="71" t="s">
        <v>157</v>
      </c>
      <c r="B34" s="71"/>
      <c r="C34" s="71"/>
      <c r="D34" s="71"/>
      <c r="E34" s="71"/>
      <c r="F34" s="71"/>
      <c r="G34" s="71"/>
      <c r="H34" s="71"/>
      <c r="I34" s="71"/>
      <c r="J34" s="71"/>
      <c r="K34" s="72" t="s">
        <v>57</v>
      </c>
      <c r="L34" s="72"/>
      <c r="M34" s="18">
        <v>31</v>
      </c>
      <c r="N34" s="18">
        <v>12</v>
      </c>
      <c r="O34" s="18">
        <v>2017</v>
      </c>
    </row>
    <row r="35" spans="1:15" ht="36.6" customHeight="1" x14ac:dyDescent="0.2">
      <c r="A35" s="71"/>
      <c r="B35" s="71"/>
      <c r="C35" s="71"/>
      <c r="D35" s="71"/>
      <c r="E35" s="71"/>
      <c r="F35" s="71"/>
      <c r="G35" s="71"/>
      <c r="H35" s="71"/>
      <c r="I35" s="71"/>
      <c r="J35" s="71"/>
      <c r="K35" s="72" t="s">
        <v>58</v>
      </c>
      <c r="L35" s="72"/>
      <c r="M35" s="18">
        <v>8</v>
      </c>
      <c r="N35" s="18">
        <v>2</v>
      </c>
      <c r="O35" s="18">
        <v>2018</v>
      </c>
    </row>
    <row r="36" spans="1:15" ht="20.45" customHeight="1" x14ac:dyDescent="0.2">
      <c r="A36" s="71"/>
      <c r="B36" s="71"/>
      <c r="C36" s="71"/>
      <c r="D36" s="71"/>
      <c r="E36" s="71"/>
      <c r="F36" s="71"/>
      <c r="G36" s="71"/>
      <c r="H36" s="71"/>
      <c r="I36" s="71"/>
      <c r="J36" s="71"/>
      <c r="K36" s="72" t="s">
        <v>59</v>
      </c>
      <c r="L36" s="72"/>
      <c r="M36" s="73" t="s">
        <v>73</v>
      </c>
      <c r="N36" s="73"/>
      <c r="O36" s="73"/>
    </row>
    <row r="51" spans="2:2" x14ac:dyDescent="0.2">
      <c r="B51" s="59" t="s">
        <v>135</v>
      </c>
    </row>
    <row r="52" spans="2:2" x14ac:dyDescent="0.2">
      <c r="B52" s="59" t="s">
        <v>136</v>
      </c>
    </row>
    <row r="53" spans="2:2" x14ac:dyDescent="0.2">
      <c r="B53" s="59" t="s">
        <v>137</v>
      </c>
    </row>
    <row r="54" spans="2:2" x14ac:dyDescent="0.2">
      <c r="B54" s="59" t="s">
        <v>138</v>
      </c>
    </row>
    <row r="55" spans="2:2" x14ac:dyDescent="0.2">
      <c r="B55" s="59" t="s">
        <v>139</v>
      </c>
    </row>
    <row r="56" spans="2:2" x14ac:dyDescent="0.2">
      <c r="B56" s="59" t="s">
        <v>140</v>
      </c>
    </row>
    <row r="57" spans="2:2" x14ac:dyDescent="0.2">
      <c r="B57" s="59" t="s">
        <v>134</v>
      </c>
    </row>
    <row r="58" spans="2:2" x14ac:dyDescent="0.2">
      <c r="B58" s="59" t="s">
        <v>141</v>
      </c>
    </row>
    <row r="59" spans="2:2" x14ac:dyDescent="0.2">
      <c r="B59" s="59" t="s">
        <v>142</v>
      </c>
    </row>
  </sheetData>
  <mergeCells count="56">
    <mergeCell ref="A1:C6"/>
    <mergeCell ref="D1:L3"/>
    <mergeCell ref="M1:O2"/>
    <mergeCell ref="M3:O4"/>
    <mergeCell ref="D4:L6"/>
    <mergeCell ref="M5:O6"/>
    <mergeCell ref="A7:O7"/>
    <mergeCell ref="A8:O8"/>
    <mergeCell ref="A9:C9"/>
    <mergeCell ref="D9:I9"/>
    <mergeCell ref="J9:L9"/>
    <mergeCell ref="M9:O9"/>
    <mergeCell ref="A10:C10"/>
    <mergeCell ref="D10:I10"/>
    <mergeCell ref="J10:L10"/>
    <mergeCell ref="M10:O10"/>
    <mergeCell ref="A11:C11"/>
    <mergeCell ref="D11:I11"/>
    <mergeCell ref="J11:L11"/>
    <mergeCell ref="M11:O11"/>
    <mergeCell ref="A12:C12"/>
    <mergeCell ref="D12:I12"/>
    <mergeCell ref="J12:L12"/>
    <mergeCell ref="M12:O12"/>
    <mergeCell ref="A13:C13"/>
    <mergeCell ref="D13:I13"/>
    <mergeCell ref="J13:L13"/>
    <mergeCell ref="M13:O13"/>
    <mergeCell ref="A14:C14"/>
    <mergeCell ref="D14:I14"/>
    <mergeCell ref="J14:L14"/>
    <mergeCell ref="M14:O14"/>
    <mergeCell ref="A15:C16"/>
    <mergeCell ref="D15:H15"/>
    <mergeCell ref="I15:K16"/>
    <mergeCell ref="L15:O15"/>
    <mergeCell ref="D16:H16"/>
    <mergeCell ref="L16:O16"/>
    <mergeCell ref="A18:O18"/>
    <mergeCell ref="A20:A23"/>
    <mergeCell ref="A25:J25"/>
    <mergeCell ref="K25:O25"/>
    <mergeCell ref="A26:J33"/>
    <mergeCell ref="K26:N26"/>
    <mergeCell ref="K27:N27"/>
    <mergeCell ref="K28:N28"/>
    <mergeCell ref="K29:N29"/>
    <mergeCell ref="K30:N30"/>
    <mergeCell ref="K31:O31"/>
    <mergeCell ref="K32:O32"/>
    <mergeCell ref="K33:O33"/>
    <mergeCell ref="A34:J36"/>
    <mergeCell ref="K34:L34"/>
    <mergeCell ref="K35:L35"/>
    <mergeCell ref="K36:L36"/>
    <mergeCell ref="M36:O36"/>
  </mergeCells>
  <dataValidations disablePrompts="1" count="5">
    <dataValidation type="list" operator="equal" allowBlank="1" showErrorMessage="1" sqref="M9">
      <formula1>"EFICACIA,EFICIENCIA,EFECTIVIDAD"</formula1>
      <formula2>0</formula2>
    </dataValidation>
    <dataValidation type="list" operator="equal" allowBlank="1" showErrorMessage="1" sqref="M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 type="list" operator="equal" allowBlank="1" showErrorMessage="1" sqref="D10:I10">
      <formula1>$B$51:$B$59</formula1>
    </dataValidation>
  </dataValidations>
  <pageMargins left="0.19685039370078741" right="0.19685039370078741" top="0.62992125984251968" bottom="0.43307086614173229" header="0.19685039370078741" footer="0.19685039370078741"/>
  <pageSetup scale="80" firstPageNumber="0" orientation="landscape" horizontalDpi="300" verticalDpi="300" r:id="rId1"/>
  <headerFooter alignWithMargins="0">
    <oddHeader>&amp;C&amp;A</oddHeader>
    <oddFooter>&amp;CPágina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005"/>
  <sheetViews>
    <sheetView topLeftCell="A16" zoomScale="80" zoomScaleNormal="80" zoomScaleSheetLayoutView="100" workbookViewId="0">
      <selection activeCell="O26" sqref="O26"/>
    </sheetView>
  </sheetViews>
  <sheetFormatPr baseColWidth="10" defaultColWidth="11.5703125" defaultRowHeight="12.75" x14ac:dyDescent="0.2"/>
  <cols>
    <col min="1" max="1" width="5.28515625" bestFit="1" customWidth="1" collapsed="1"/>
    <col min="2" max="2" width="18.140625" customWidth="1" collapsed="1"/>
    <col min="3" max="10" width="7.7109375" customWidth="1" collapsed="1"/>
    <col min="11" max="12" width="8.85546875" customWidth="1" collapsed="1"/>
    <col min="13" max="14" width="7.7109375" customWidth="1" collapsed="1"/>
    <col min="15" max="15" width="9.7109375" customWidth="1" collapsed="1"/>
    <col min="16" max="16" width="10.28515625" customWidth="1" collapsed="1"/>
    <col min="17" max="17" width="24.7109375" customWidth="1" collapsed="1"/>
    <col min="18" max="23" width="10.28515625" customWidth="1" collapsed="1"/>
    <col min="24" max="24" width="9.42578125" customWidth="1" collapsed="1"/>
    <col min="25" max="254" width="16.28515625" customWidth="1" collapsed="1"/>
  </cols>
  <sheetData>
    <row r="1" spans="1:24" ht="18.600000000000001" customHeight="1" x14ac:dyDescent="0.2">
      <c r="A1" s="107"/>
      <c r="B1" s="107"/>
      <c r="C1" s="107"/>
      <c r="D1" s="88" t="s">
        <v>0</v>
      </c>
      <c r="E1" s="88"/>
      <c r="F1" s="88"/>
      <c r="G1" s="88"/>
      <c r="H1" s="88"/>
      <c r="I1" s="88"/>
      <c r="J1" s="88"/>
      <c r="K1" s="88"/>
      <c r="L1" s="88"/>
      <c r="M1" s="89" t="s">
        <v>1</v>
      </c>
      <c r="N1" s="89"/>
      <c r="O1" s="89"/>
      <c r="P1" s="21"/>
      <c r="Q1" s="21"/>
      <c r="R1" s="21"/>
      <c r="S1" s="21"/>
      <c r="T1" s="21"/>
      <c r="U1" s="21"/>
      <c r="V1" s="21"/>
      <c r="W1" s="21"/>
      <c r="X1" s="21"/>
    </row>
    <row r="2" spans="1:24" ht="18.600000000000001" customHeight="1" x14ac:dyDescent="0.2">
      <c r="A2" s="22"/>
      <c r="B2" s="23"/>
      <c r="C2" s="24"/>
      <c r="D2" s="88"/>
      <c r="E2" s="88"/>
      <c r="F2" s="88"/>
      <c r="G2" s="88"/>
      <c r="H2" s="88"/>
      <c r="I2" s="88"/>
      <c r="J2" s="88"/>
      <c r="K2" s="88"/>
      <c r="L2" s="88"/>
      <c r="M2" s="89"/>
      <c r="N2" s="89"/>
      <c r="O2" s="89"/>
      <c r="P2" s="21"/>
      <c r="Q2" s="21"/>
      <c r="R2" s="21"/>
      <c r="S2" s="21"/>
      <c r="T2" s="21"/>
      <c r="U2" s="21"/>
      <c r="V2" s="21"/>
      <c r="W2" s="21"/>
      <c r="X2" s="21"/>
    </row>
    <row r="3" spans="1:24" ht="18.600000000000001" customHeight="1" x14ac:dyDescent="0.2">
      <c r="A3" s="22"/>
      <c r="B3" s="23"/>
      <c r="C3" s="24"/>
      <c r="D3" s="88"/>
      <c r="E3" s="88"/>
      <c r="F3" s="88"/>
      <c r="G3" s="88"/>
      <c r="H3" s="88"/>
      <c r="I3" s="88"/>
      <c r="J3" s="88"/>
      <c r="K3" s="88"/>
      <c r="L3" s="88"/>
      <c r="M3" s="89" t="s">
        <v>2</v>
      </c>
      <c r="N3" s="89"/>
      <c r="O3" s="89"/>
      <c r="P3" s="21"/>
      <c r="Q3" s="21"/>
      <c r="R3" s="21"/>
      <c r="S3" s="21"/>
      <c r="T3" s="21"/>
      <c r="U3" s="21"/>
      <c r="V3" s="21"/>
      <c r="W3" s="21"/>
      <c r="X3" s="21"/>
    </row>
    <row r="4" spans="1:24" ht="18.600000000000001" customHeight="1" x14ac:dyDescent="0.2">
      <c r="A4" s="22"/>
      <c r="B4" s="23"/>
      <c r="C4" s="24"/>
      <c r="D4" s="88" t="s">
        <v>3</v>
      </c>
      <c r="E4" s="88"/>
      <c r="F4" s="88"/>
      <c r="G4" s="88"/>
      <c r="H4" s="88"/>
      <c r="I4" s="88"/>
      <c r="J4" s="88"/>
      <c r="K4" s="88"/>
      <c r="L4" s="88"/>
      <c r="M4" s="89"/>
      <c r="N4" s="89"/>
      <c r="O4" s="89"/>
      <c r="P4" s="21"/>
      <c r="Q4" s="21"/>
      <c r="R4" s="21"/>
      <c r="S4" s="21"/>
      <c r="T4" s="21"/>
      <c r="U4" s="21"/>
      <c r="V4" s="21"/>
      <c r="W4" s="21"/>
      <c r="X4" s="21"/>
    </row>
    <row r="5" spans="1:24" ht="18.600000000000001" customHeight="1" x14ac:dyDescent="0.2">
      <c r="A5" s="22"/>
      <c r="B5" s="23"/>
      <c r="C5" s="24"/>
      <c r="D5" s="88"/>
      <c r="E5" s="88"/>
      <c r="F5" s="88"/>
      <c r="G5" s="88"/>
      <c r="H5" s="88"/>
      <c r="I5" s="88"/>
      <c r="J5" s="88"/>
      <c r="K5" s="88"/>
      <c r="L5" s="88"/>
      <c r="M5" s="89" t="s">
        <v>4</v>
      </c>
      <c r="N5" s="89"/>
      <c r="O5" s="89"/>
      <c r="P5" s="21"/>
      <c r="Q5" s="21"/>
      <c r="R5" s="21"/>
      <c r="S5" s="21"/>
      <c r="T5" s="21"/>
      <c r="U5" s="21"/>
      <c r="V5" s="21"/>
      <c r="W5" s="21"/>
      <c r="X5" s="21"/>
    </row>
    <row r="6" spans="1:24" ht="18.600000000000001" customHeight="1" x14ac:dyDescent="0.2">
      <c r="A6" s="25"/>
      <c r="B6" s="26"/>
      <c r="C6" s="27"/>
      <c r="D6" s="88"/>
      <c r="E6" s="88"/>
      <c r="F6" s="88"/>
      <c r="G6" s="88"/>
      <c r="H6" s="88"/>
      <c r="I6" s="88"/>
      <c r="J6" s="88"/>
      <c r="K6" s="88"/>
      <c r="L6" s="88"/>
      <c r="M6" s="89"/>
      <c r="N6" s="89"/>
      <c r="O6" s="89"/>
      <c r="P6" s="21"/>
      <c r="Q6" s="21"/>
      <c r="R6" s="21"/>
      <c r="S6" s="21"/>
      <c r="T6" s="21"/>
      <c r="U6" s="21"/>
      <c r="V6" s="21"/>
      <c r="W6" s="21"/>
      <c r="X6" s="21"/>
    </row>
    <row r="7" spans="1:24" ht="12.75" customHeight="1" x14ac:dyDescent="0.2">
      <c r="A7" s="21"/>
      <c r="B7" s="21"/>
      <c r="C7" s="21"/>
      <c r="D7" s="21"/>
      <c r="E7" s="21"/>
      <c r="F7" s="21"/>
      <c r="G7" s="21"/>
      <c r="H7" s="21"/>
      <c r="I7" s="21"/>
      <c r="J7" s="21"/>
      <c r="K7" s="21"/>
      <c r="L7" s="21"/>
      <c r="M7" s="21"/>
      <c r="N7" s="21"/>
      <c r="O7" s="21"/>
      <c r="P7" s="21"/>
      <c r="Q7" s="21"/>
      <c r="R7" s="21"/>
      <c r="S7" s="21"/>
      <c r="T7" s="21"/>
      <c r="U7" s="21"/>
      <c r="V7" s="21"/>
      <c r="W7" s="21"/>
      <c r="X7" s="21"/>
    </row>
    <row r="8" spans="1:24" ht="30" customHeight="1" x14ac:dyDescent="0.2">
      <c r="A8" s="96" t="s">
        <v>5</v>
      </c>
      <c r="B8" s="96"/>
      <c r="C8" s="96"/>
      <c r="D8" s="96"/>
      <c r="E8" s="96"/>
      <c r="F8" s="96"/>
      <c r="G8" s="96"/>
      <c r="H8" s="96"/>
      <c r="I8" s="96"/>
      <c r="J8" s="96"/>
      <c r="K8" s="96"/>
      <c r="L8" s="96"/>
      <c r="M8" s="96"/>
      <c r="N8" s="96"/>
      <c r="O8" s="96"/>
      <c r="P8" s="21"/>
      <c r="Q8" s="21"/>
      <c r="R8" s="21"/>
      <c r="S8" s="21"/>
      <c r="T8" s="21"/>
      <c r="U8" s="21"/>
      <c r="V8" s="21"/>
      <c r="W8" s="21"/>
      <c r="X8" s="21"/>
    </row>
    <row r="9" spans="1:24" ht="42" customHeight="1" x14ac:dyDescent="0.2">
      <c r="A9" s="104" t="s">
        <v>6</v>
      </c>
      <c r="B9" s="104"/>
      <c r="C9" s="104"/>
      <c r="D9" s="105" t="s">
        <v>77</v>
      </c>
      <c r="E9" s="105"/>
      <c r="F9" s="105"/>
      <c r="G9" s="105"/>
      <c r="H9" s="105"/>
      <c r="I9" s="105"/>
      <c r="J9" s="104" t="s">
        <v>8</v>
      </c>
      <c r="K9" s="104"/>
      <c r="L9" s="104"/>
      <c r="M9" s="106" t="s">
        <v>74</v>
      </c>
      <c r="N9" s="106"/>
      <c r="O9" s="106"/>
      <c r="P9" s="21"/>
      <c r="Q9" s="21"/>
      <c r="R9" s="21"/>
      <c r="S9" s="21"/>
      <c r="T9" s="21"/>
      <c r="U9" s="21"/>
      <c r="V9" s="21"/>
      <c r="W9" s="21"/>
      <c r="X9" s="21"/>
    </row>
    <row r="10" spans="1:24" ht="42" customHeight="1" x14ac:dyDescent="0.2">
      <c r="A10" s="104" t="s">
        <v>10</v>
      </c>
      <c r="B10" s="104"/>
      <c r="C10" s="104"/>
      <c r="D10" s="85" t="s">
        <v>140</v>
      </c>
      <c r="E10" s="85"/>
      <c r="F10" s="85"/>
      <c r="G10" s="85"/>
      <c r="H10" s="85"/>
      <c r="I10" s="85"/>
      <c r="J10" s="104" t="s">
        <v>11</v>
      </c>
      <c r="K10" s="104"/>
      <c r="L10" s="104"/>
      <c r="M10" s="84" t="s">
        <v>12</v>
      </c>
      <c r="N10" s="84"/>
      <c r="O10" s="84"/>
      <c r="P10" s="21"/>
      <c r="Q10" s="21"/>
      <c r="R10" s="21"/>
      <c r="S10" s="21"/>
      <c r="T10" s="21"/>
      <c r="U10" s="21"/>
      <c r="V10" s="21"/>
      <c r="W10" s="21"/>
      <c r="X10" s="21"/>
    </row>
    <row r="11" spans="1:24" ht="52.5" customHeight="1" x14ac:dyDescent="0.2">
      <c r="A11" s="104" t="s">
        <v>13</v>
      </c>
      <c r="B11" s="104"/>
      <c r="C11" s="104"/>
      <c r="D11" s="105" t="s">
        <v>78</v>
      </c>
      <c r="E11" s="105"/>
      <c r="F11" s="105"/>
      <c r="G11" s="105"/>
      <c r="H11" s="105"/>
      <c r="I11" s="105"/>
      <c r="J11" s="104" t="s">
        <v>15</v>
      </c>
      <c r="K11" s="104"/>
      <c r="L11" s="104"/>
      <c r="M11" s="106" t="s">
        <v>75</v>
      </c>
      <c r="N11" s="106"/>
      <c r="O11" s="106"/>
      <c r="P11" s="21"/>
      <c r="Q11" s="21"/>
      <c r="R11" s="21"/>
      <c r="S11" s="21"/>
      <c r="T11" s="21"/>
      <c r="U11" s="21"/>
      <c r="V11" s="21"/>
      <c r="W11" s="21"/>
      <c r="X11" s="21"/>
    </row>
    <row r="12" spans="1:24" ht="87.75" customHeight="1" x14ac:dyDescent="0.2">
      <c r="A12" s="104" t="s">
        <v>17</v>
      </c>
      <c r="B12" s="104"/>
      <c r="C12" s="104"/>
      <c r="D12" s="105" t="s">
        <v>79</v>
      </c>
      <c r="E12" s="105"/>
      <c r="F12" s="105"/>
      <c r="G12" s="105"/>
      <c r="H12" s="105"/>
      <c r="I12" s="105"/>
      <c r="J12" s="104" t="s">
        <v>18</v>
      </c>
      <c r="K12" s="104"/>
      <c r="L12" s="104"/>
      <c r="M12" s="106" t="s">
        <v>66</v>
      </c>
      <c r="N12" s="106"/>
      <c r="O12" s="106"/>
      <c r="P12" s="21"/>
      <c r="Q12" s="21"/>
      <c r="R12" s="21"/>
      <c r="S12" s="21"/>
      <c r="T12" s="21"/>
      <c r="U12" s="21"/>
      <c r="V12" s="21"/>
      <c r="W12" s="21"/>
      <c r="X12" s="21"/>
    </row>
    <row r="13" spans="1:24" ht="77.25" customHeight="1" x14ac:dyDescent="0.2">
      <c r="A13" s="104" t="s">
        <v>20</v>
      </c>
      <c r="B13" s="104"/>
      <c r="C13" s="104"/>
      <c r="D13" s="105" t="s">
        <v>80</v>
      </c>
      <c r="E13" s="105"/>
      <c r="F13" s="105"/>
      <c r="G13" s="105"/>
      <c r="H13" s="105"/>
      <c r="I13" s="105"/>
      <c r="J13" s="104" t="s">
        <v>22</v>
      </c>
      <c r="K13" s="104"/>
      <c r="L13" s="104"/>
      <c r="M13" s="106" t="s">
        <v>144</v>
      </c>
      <c r="N13" s="106"/>
      <c r="O13" s="106"/>
      <c r="P13" s="21"/>
      <c r="Q13" s="21"/>
      <c r="R13" s="21"/>
      <c r="S13" s="21"/>
      <c r="T13" s="21"/>
      <c r="U13" s="21"/>
      <c r="V13" s="21"/>
      <c r="W13" s="21"/>
      <c r="X13" s="21"/>
    </row>
    <row r="14" spans="1:24" ht="197.25" customHeight="1" x14ac:dyDescent="0.2">
      <c r="A14" s="104" t="s">
        <v>23</v>
      </c>
      <c r="B14" s="104"/>
      <c r="C14" s="104"/>
      <c r="D14" s="105" t="s">
        <v>81</v>
      </c>
      <c r="E14" s="105"/>
      <c r="F14" s="105"/>
      <c r="G14" s="105"/>
      <c r="H14" s="105"/>
      <c r="I14" s="105"/>
      <c r="J14" s="104" t="s">
        <v>25</v>
      </c>
      <c r="K14" s="104"/>
      <c r="L14" s="104"/>
      <c r="M14" s="106" t="s">
        <v>82</v>
      </c>
      <c r="N14" s="106"/>
      <c r="O14" s="106"/>
      <c r="P14" s="21"/>
      <c r="Q14" s="21"/>
      <c r="R14" s="21"/>
      <c r="S14" s="21"/>
      <c r="T14" s="21"/>
      <c r="U14" s="21"/>
      <c r="V14" s="21"/>
      <c r="W14" s="21"/>
      <c r="X14" s="21"/>
    </row>
    <row r="15" spans="1:24" ht="41.25" customHeight="1" x14ac:dyDescent="0.2">
      <c r="A15" s="103" t="s">
        <v>26</v>
      </c>
      <c r="B15" s="103"/>
      <c r="C15" s="103"/>
      <c r="D15" s="84" t="s">
        <v>146</v>
      </c>
      <c r="E15" s="84"/>
      <c r="F15" s="84"/>
      <c r="G15" s="84"/>
      <c r="H15" s="84"/>
      <c r="I15" s="103" t="s">
        <v>27</v>
      </c>
      <c r="J15" s="103"/>
      <c r="K15" s="103"/>
      <c r="L15" s="76" t="s">
        <v>69</v>
      </c>
      <c r="M15" s="76"/>
      <c r="N15" s="76"/>
      <c r="O15" s="76"/>
      <c r="P15" s="21"/>
      <c r="Q15" s="21"/>
      <c r="R15" s="21"/>
      <c r="S15" s="21"/>
      <c r="T15" s="21"/>
      <c r="U15" s="21"/>
      <c r="V15" s="21"/>
      <c r="W15" s="21"/>
      <c r="X15" s="21"/>
    </row>
    <row r="16" spans="1:24" ht="31.5" customHeight="1" x14ac:dyDescent="0.2">
      <c r="A16" s="103"/>
      <c r="B16" s="103"/>
      <c r="C16" s="103"/>
      <c r="D16" s="84" t="s">
        <v>28</v>
      </c>
      <c r="E16" s="84"/>
      <c r="F16" s="84"/>
      <c r="G16" s="84"/>
      <c r="H16" s="84"/>
      <c r="I16" s="103"/>
      <c r="J16" s="103"/>
      <c r="K16" s="103"/>
      <c r="L16" s="76" t="s">
        <v>147</v>
      </c>
      <c r="M16" s="76"/>
      <c r="N16" s="76"/>
      <c r="O16" s="76"/>
      <c r="P16" s="21"/>
      <c r="Q16" s="21"/>
      <c r="R16" s="21"/>
      <c r="S16" s="21"/>
      <c r="T16" s="21"/>
      <c r="U16" s="21"/>
      <c r="V16" s="21"/>
      <c r="W16" s="21"/>
      <c r="X16" s="21"/>
    </row>
    <row r="17" spans="1:24" ht="6.75" customHeight="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row>
    <row r="18" spans="1:24" ht="30" customHeight="1" x14ac:dyDescent="0.2">
      <c r="A18" s="96" t="s">
        <v>29</v>
      </c>
      <c r="B18" s="96"/>
      <c r="C18" s="96"/>
      <c r="D18" s="96"/>
      <c r="E18" s="96"/>
      <c r="F18" s="96"/>
      <c r="G18" s="96"/>
      <c r="H18" s="96"/>
      <c r="I18" s="96"/>
      <c r="J18" s="96"/>
      <c r="K18" s="96"/>
      <c r="L18" s="96"/>
      <c r="M18" s="96"/>
      <c r="N18" s="96"/>
      <c r="O18" s="96"/>
      <c r="P18" s="21"/>
      <c r="Q18" s="21"/>
      <c r="R18" s="21"/>
      <c r="S18" s="21"/>
      <c r="T18" s="21"/>
      <c r="U18" s="21"/>
      <c r="V18" s="21"/>
      <c r="W18" s="21"/>
      <c r="X18" s="21"/>
    </row>
    <row r="19" spans="1:24" ht="30" customHeight="1" x14ac:dyDescent="0.2">
      <c r="A19" s="42" t="s">
        <v>30</v>
      </c>
      <c r="B19" s="43" t="s">
        <v>31</v>
      </c>
      <c r="C19" s="44" t="s">
        <v>32</v>
      </c>
      <c r="D19" s="42" t="s">
        <v>33</v>
      </c>
      <c r="E19" s="42" t="s">
        <v>34</v>
      </c>
      <c r="F19" s="42" t="s">
        <v>35</v>
      </c>
      <c r="G19" s="42" t="s">
        <v>36</v>
      </c>
      <c r="H19" s="42" t="s">
        <v>37</v>
      </c>
      <c r="I19" s="42" t="s">
        <v>38</v>
      </c>
      <c r="J19" s="42" t="s">
        <v>39</v>
      </c>
      <c r="K19" s="42" t="s">
        <v>40</v>
      </c>
      <c r="L19" s="42" t="s">
        <v>41</v>
      </c>
      <c r="M19" s="42" t="s">
        <v>42</v>
      </c>
      <c r="N19" s="42" t="s">
        <v>43</v>
      </c>
      <c r="O19" s="42" t="s">
        <v>44</v>
      </c>
      <c r="P19" s="21"/>
      <c r="Q19" s="21"/>
      <c r="R19" s="21"/>
      <c r="S19" s="21"/>
      <c r="T19" s="21"/>
      <c r="U19" s="21"/>
      <c r="V19" s="21"/>
      <c r="W19" s="21"/>
      <c r="X19" s="21"/>
    </row>
    <row r="20" spans="1:24" ht="21.75" customHeight="1" x14ac:dyDescent="0.2">
      <c r="A20" s="97">
        <v>2017</v>
      </c>
      <c r="B20" s="45" t="s">
        <v>83</v>
      </c>
      <c r="C20" s="46">
        <v>13</v>
      </c>
      <c r="D20" s="46">
        <v>11</v>
      </c>
      <c r="E20" s="46">
        <v>11</v>
      </c>
      <c r="F20" s="46">
        <v>14</v>
      </c>
      <c r="G20" s="46">
        <v>26</v>
      </c>
      <c r="H20" s="46">
        <v>20</v>
      </c>
      <c r="I20" s="47">
        <v>12</v>
      </c>
      <c r="J20" s="47">
        <v>16</v>
      </c>
      <c r="K20" s="48">
        <v>12</v>
      </c>
      <c r="L20" s="47">
        <v>26</v>
      </c>
      <c r="M20" s="47">
        <v>29</v>
      </c>
      <c r="N20" s="47">
        <v>18</v>
      </c>
      <c r="O20" s="49">
        <f>+SUM(C20:N20)</f>
        <v>208</v>
      </c>
      <c r="P20" s="35" t="s">
        <v>83</v>
      </c>
      <c r="Q20" s="114" t="s">
        <v>83</v>
      </c>
      <c r="R20" s="115">
        <f>+O20</f>
        <v>208</v>
      </c>
      <c r="S20" s="21"/>
      <c r="T20" s="21"/>
      <c r="U20" s="21"/>
      <c r="V20" s="21"/>
      <c r="W20" s="21"/>
      <c r="X20" s="21"/>
    </row>
    <row r="21" spans="1:24" ht="21.75" customHeight="1" x14ac:dyDescent="0.2">
      <c r="A21" s="97"/>
      <c r="B21" s="45" t="s">
        <v>84</v>
      </c>
      <c r="C21" s="46">
        <v>1</v>
      </c>
      <c r="D21" s="46">
        <v>0</v>
      </c>
      <c r="E21" s="46">
        <v>2</v>
      </c>
      <c r="F21" s="46">
        <v>3</v>
      </c>
      <c r="G21" s="46">
        <v>3</v>
      </c>
      <c r="H21" s="46">
        <v>4</v>
      </c>
      <c r="I21" s="47">
        <v>2</v>
      </c>
      <c r="J21" s="47">
        <v>10</v>
      </c>
      <c r="K21" s="48">
        <v>5</v>
      </c>
      <c r="L21" s="47">
        <v>5</v>
      </c>
      <c r="M21" s="47">
        <v>11</v>
      </c>
      <c r="N21" s="47">
        <v>5</v>
      </c>
      <c r="O21" s="49">
        <f>+SUM(C21:N21)</f>
        <v>51</v>
      </c>
      <c r="P21" s="35" t="s">
        <v>84</v>
      </c>
      <c r="Q21" s="114" t="s">
        <v>84</v>
      </c>
      <c r="R21" s="115">
        <f t="shared" ref="R21:R24" si="0">+O21</f>
        <v>51</v>
      </c>
      <c r="S21" s="21"/>
      <c r="T21" s="21"/>
      <c r="U21" s="21"/>
      <c r="V21" s="21"/>
      <c r="W21" s="21"/>
      <c r="X21" s="21"/>
    </row>
    <row r="22" spans="1:24" ht="21.75" customHeight="1" x14ac:dyDescent="0.2">
      <c r="A22" s="97"/>
      <c r="B22" s="45" t="s">
        <v>85</v>
      </c>
      <c r="C22" s="46">
        <v>0</v>
      </c>
      <c r="D22" s="46">
        <v>0</v>
      </c>
      <c r="E22" s="46">
        <v>2</v>
      </c>
      <c r="F22" s="46">
        <v>6</v>
      </c>
      <c r="G22" s="46">
        <v>12</v>
      </c>
      <c r="H22" s="46">
        <v>18</v>
      </c>
      <c r="I22" s="47">
        <v>21</v>
      </c>
      <c r="J22" s="47">
        <v>25</v>
      </c>
      <c r="K22" s="48">
        <v>29</v>
      </c>
      <c r="L22" s="47">
        <v>28</v>
      </c>
      <c r="M22" s="47">
        <v>22</v>
      </c>
      <c r="N22" s="47">
        <v>69</v>
      </c>
      <c r="O22" s="49">
        <f>+SUM(C22:N22)</f>
        <v>232</v>
      </c>
      <c r="P22" s="35" t="s">
        <v>85</v>
      </c>
      <c r="Q22" s="114" t="s">
        <v>85</v>
      </c>
      <c r="R22" s="115">
        <f t="shared" si="0"/>
        <v>232</v>
      </c>
      <c r="S22" s="21"/>
      <c r="T22" s="21"/>
      <c r="U22" s="21"/>
      <c r="V22" s="21"/>
      <c r="W22" s="21"/>
      <c r="X22" s="21"/>
    </row>
    <row r="23" spans="1:24" ht="21.75" customHeight="1" x14ac:dyDescent="0.2">
      <c r="A23" s="97"/>
      <c r="B23" s="45" t="s">
        <v>86</v>
      </c>
      <c r="C23" s="46">
        <v>6</v>
      </c>
      <c r="D23" s="46">
        <v>7</v>
      </c>
      <c r="E23" s="46">
        <v>18</v>
      </c>
      <c r="F23" s="46">
        <v>47</v>
      </c>
      <c r="G23" s="46">
        <v>23</v>
      </c>
      <c r="H23" s="46">
        <v>20</v>
      </c>
      <c r="I23" s="120">
        <v>4</v>
      </c>
      <c r="J23" s="120">
        <v>29</v>
      </c>
      <c r="K23" s="120">
        <v>43</v>
      </c>
      <c r="L23" s="120">
        <v>22</v>
      </c>
      <c r="M23" s="120">
        <v>13</v>
      </c>
      <c r="N23" s="120">
        <v>6</v>
      </c>
      <c r="O23" s="49">
        <f>+SUM(C23:N23)</f>
        <v>238</v>
      </c>
      <c r="P23" s="35" t="s">
        <v>86</v>
      </c>
      <c r="Q23" s="114" t="str">
        <f>+B23</f>
        <v>TMJMSD</v>
      </c>
      <c r="R23" s="115">
        <f t="shared" si="0"/>
        <v>238</v>
      </c>
      <c r="S23" s="21"/>
      <c r="T23" s="21"/>
      <c r="U23" s="21"/>
      <c r="V23" s="21"/>
      <c r="W23" s="21"/>
      <c r="X23" s="21"/>
    </row>
    <row r="24" spans="1:24" ht="21.75" customHeight="1" x14ac:dyDescent="0.2">
      <c r="A24" s="97"/>
      <c r="B24" s="45" t="s">
        <v>87</v>
      </c>
      <c r="C24" s="46">
        <v>0</v>
      </c>
      <c r="D24" s="46">
        <v>0</v>
      </c>
      <c r="E24" s="46">
        <v>0</v>
      </c>
      <c r="F24" s="46">
        <v>0</v>
      </c>
      <c r="G24" s="46">
        <v>0</v>
      </c>
      <c r="H24" s="46">
        <v>0</v>
      </c>
      <c r="I24" s="46">
        <v>0</v>
      </c>
      <c r="J24" s="46">
        <v>0</v>
      </c>
      <c r="K24" s="46">
        <v>0</v>
      </c>
      <c r="L24" s="47">
        <v>9</v>
      </c>
      <c r="M24" s="47">
        <v>4</v>
      </c>
      <c r="N24" s="47">
        <v>8</v>
      </c>
      <c r="O24" s="49">
        <f>+SUM(C24:N24)</f>
        <v>21</v>
      </c>
      <c r="P24" s="35" t="s">
        <v>87</v>
      </c>
      <c r="Q24" s="114" t="s">
        <v>87</v>
      </c>
      <c r="R24" s="115">
        <f t="shared" si="0"/>
        <v>21</v>
      </c>
      <c r="S24" s="21"/>
      <c r="T24" s="21"/>
      <c r="U24" s="21"/>
      <c r="V24" s="21"/>
      <c r="W24" s="21"/>
      <c r="X24" s="21"/>
    </row>
    <row r="25" spans="1:24" ht="21.75" customHeight="1" x14ac:dyDescent="0.2">
      <c r="A25" s="97"/>
      <c r="B25" s="45" t="s">
        <v>88</v>
      </c>
      <c r="C25" s="49">
        <f>+C20+C21+C22+C23+C24</f>
        <v>20</v>
      </c>
      <c r="D25" s="49">
        <f t="shared" ref="D25:H25" si="1">+D20+D21+D22+D23+D24</f>
        <v>18</v>
      </c>
      <c r="E25" s="49">
        <f t="shared" si="1"/>
        <v>33</v>
      </c>
      <c r="F25" s="49">
        <f t="shared" si="1"/>
        <v>70</v>
      </c>
      <c r="G25" s="49">
        <f t="shared" si="1"/>
        <v>64</v>
      </c>
      <c r="H25" s="49">
        <f t="shared" si="1"/>
        <v>62</v>
      </c>
      <c r="I25" s="49">
        <f t="shared" ref="I25" si="2">+I20+I21+I22+I23+I24</f>
        <v>39</v>
      </c>
      <c r="J25" s="49">
        <f t="shared" ref="J25" si="3">+J20+J21+J22+J23+J24</f>
        <v>80</v>
      </c>
      <c r="K25" s="49">
        <f t="shared" ref="K25" si="4">+K20+K21+K22+K23+K24</f>
        <v>89</v>
      </c>
      <c r="L25" s="49">
        <f t="shared" ref="L25" si="5">+L20+L21+L22+L23+L24</f>
        <v>90</v>
      </c>
      <c r="M25" s="49">
        <f t="shared" ref="M25" si="6">+M20+M21+M22+M23+M24</f>
        <v>79</v>
      </c>
      <c r="N25" s="49">
        <f t="shared" ref="N25" si="7">+N20+N21+N22+N23+N24</f>
        <v>106</v>
      </c>
      <c r="O25" s="49">
        <f>+'GEC-05 Eventos Equipam'!O20+'GEC-05 Eventos Equipam'!O21+'GEC-05 Eventos Equipam'!O22+'GEC-05 Eventos Equipam'!O23+'GEC-05 Eventos Equipam'!O24</f>
        <v>750</v>
      </c>
      <c r="P25" s="35"/>
      <c r="Q25" s="116" t="str">
        <f>+B26</f>
        <v>Planetario de Bogotá</v>
      </c>
      <c r="R25" s="115">
        <f>+O26</f>
        <v>6368</v>
      </c>
      <c r="S25" s="21"/>
      <c r="T25" s="21"/>
      <c r="U25" s="21"/>
      <c r="V25" s="21"/>
      <c r="W25" s="21"/>
      <c r="X25" s="21"/>
    </row>
    <row r="26" spans="1:24" ht="33" customHeight="1" x14ac:dyDescent="0.2">
      <c r="A26" s="97"/>
      <c r="B26" s="45" t="s">
        <v>89</v>
      </c>
      <c r="C26" s="49">
        <v>526</v>
      </c>
      <c r="D26" s="49">
        <v>249</v>
      </c>
      <c r="E26" s="49">
        <v>374</v>
      </c>
      <c r="F26" s="49">
        <v>512</v>
      </c>
      <c r="G26" s="49">
        <v>447</v>
      </c>
      <c r="H26" s="49">
        <v>612</v>
      </c>
      <c r="I26" s="49">
        <v>901</v>
      </c>
      <c r="J26" s="49">
        <v>532</v>
      </c>
      <c r="K26" s="49">
        <v>530</v>
      </c>
      <c r="L26" s="49">
        <v>590</v>
      </c>
      <c r="M26" s="49">
        <v>443</v>
      </c>
      <c r="N26" s="49">
        <v>652</v>
      </c>
      <c r="O26" s="49">
        <f>+SUM(C26:N26)</f>
        <v>6368</v>
      </c>
      <c r="P26" s="35"/>
      <c r="Q26" s="116" t="str">
        <f>+B28</f>
        <v>Cultura en Común – C.D.C.</v>
      </c>
      <c r="R26" s="115">
        <f>+O28</f>
        <v>282</v>
      </c>
      <c r="S26" s="21"/>
      <c r="T26" s="21"/>
      <c r="U26" s="21"/>
      <c r="V26" s="21"/>
      <c r="W26" s="21"/>
      <c r="X26" s="21"/>
    </row>
    <row r="27" spans="1:24" ht="38.25" x14ac:dyDescent="0.2">
      <c r="A27" s="97"/>
      <c r="B27" s="45" t="s">
        <v>90</v>
      </c>
      <c r="C27" s="49">
        <f>+C25+C26</f>
        <v>546</v>
      </c>
      <c r="D27" s="49">
        <f t="shared" ref="D27:N27" si="8">+D25+D26</f>
        <v>267</v>
      </c>
      <c r="E27" s="49">
        <f t="shared" si="8"/>
        <v>407</v>
      </c>
      <c r="F27" s="49">
        <f t="shared" si="8"/>
        <v>582</v>
      </c>
      <c r="G27" s="49">
        <f t="shared" si="8"/>
        <v>511</v>
      </c>
      <c r="H27" s="49">
        <f t="shared" si="8"/>
        <v>674</v>
      </c>
      <c r="I27" s="49">
        <f t="shared" si="8"/>
        <v>940</v>
      </c>
      <c r="J27" s="49">
        <f t="shared" si="8"/>
        <v>612</v>
      </c>
      <c r="K27" s="49">
        <f t="shared" si="8"/>
        <v>619</v>
      </c>
      <c r="L27" s="49">
        <f t="shared" si="8"/>
        <v>680</v>
      </c>
      <c r="M27" s="49">
        <f t="shared" si="8"/>
        <v>522</v>
      </c>
      <c r="N27" s="49">
        <f t="shared" si="8"/>
        <v>758</v>
      </c>
      <c r="O27" s="49">
        <f>SUM(C27:N27)</f>
        <v>7118</v>
      </c>
      <c r="P27" s="21"/>
      <c r="Q27" s="21"/>
      <c r="R27" s="36"/>
      <c r="S27" s="21"/>
      <c r="T27" s="21"/>
      <c r="U27" s="21"/>
      <c r="V27" s="21"/>
      <c r="W27" s="21"/>
      <c r="X27" s="21"/>
    </row>
    <row r="28" spans="1:24" ht="25.5" x14ac:dyDescent="0.2">
      <c r="A28" s="97"/>
      <c r="B28" s="45" t="s">
        <v>91</v>
      </c>
      <c r="C28" s="40">
        <v>1</v>
      </c>
      <c r="D28" s="40">
        <v>5</v>
      </c>
      <c r="E28" s="40">
        <v>14</v>
      </c>
      <c r="F28" s="40">
        <v>12</v>
      </c>
      <c r="G28" s="40">
        <v>47</v>
      </c>
      <c r="H28" s="40">
        <v>26</v>
      </c>
      <c r="I28" s="41">
        <v>27</v>
      </c>
      <c r="J28" s="41">
        <v>37</v>
      </c>
      <c r="K28" s="41">
        <v>33</v>
      </c>
      <c r="L28" s="41">
        <v>37</v>
      </c>
      <c r="M28" s="41">
        <v>42</v>
      </c>
      <c r="N28" s="41">
        <v>1</v>
      </c>
      <c r="O28" s="49">
        <f>+SUM(C28:N28)</f>
        <v>282</v>
      </c>
      <c r="P28" s="21"/>
      <c r="Q28" s="36"/>
      <c r="R28" s="36"/>
      <c r="S28" s="21"/>
      <c r="T28" s="21"/>
      <c r="U28" s="21"/>
      <c r="V28" s="21"/>
      <c r="W28" s="21"/>
      <c r="X28" s="21"/>
    </row>
    <row r="29" spans="1:24" ht="38.25" x14ac:dyDescent="0.2">
      <c r="A29" s="97"/>
      <c r="B29" s="45" t="s">
        <v>92</v>
      </c>
      <c r="C29" s="50">
        <f>+'GEC-05 Eventos Equipam'!C27+'GEC-05 Eventos Equipam'!C28</f>
        <v>547</v>
      </c>
      <c r="D29" s="50">
        <f>+'GEC-05 Eventos Equipam'!D27+'GEC-05 Eventos Equipam'!D28</f>
        <v>272</v>
      </c>
      <c r="E29" s="50">
        <f>+'GEC-05 Eventos Equipam'!E27+'GEC-05 Eventos Equipam'!E28</f>
        <v>421</v>
      </c>
      <c r="F29" s="50">
        <f>+'GEC-05 Eventos Equipam'!F27+'GEC-05 Eventos Equipam'!F28</f>
        <v>594</v>
      </c>
      <c r="G29" s="50">
        <f>+'GEC-05 Eventos Equipam'!G27+'GEC-05 Eventos Equipam'!G28</f>
        <v>558</v>
      </c>
      <c r="H29" s="50">
        <f>+'GEC-05 Eventos Equipam'!H27+'GEC-05 Eventos Equipam'!H28</f>
        <v>700</v>
      </c>
      <c r="I29" s="50">
        <f>+'GEC-05 Eventos Equipam'!I27+'GEC-05 Eventos Equipam'!I28</f>
        <v>967</v>
      </c>
      <c r="J29" s="50">
        <f>+'GEC-05 Eventos Equipam'!J27+'GEC-05 Eventos Equipam'!J28</f>
        <v>649</v>
      </c>
      <c r="K29" s="50">
        <f>+'GEC-05 Eventos Equipam'!K27+'GEC-05 Eventos Equipam'!K28</f>
        <v>652</v>
      </c>
      <c r="L29" s="50">
        <f>+'GEC-05 Eventos Equipam'!L27+'GEC-05 Eventos Equipam'!L28</f>
        <v>717</v>
      </c>
      <c r="M29" s="50">
        <f>+'GEC-05 Eventos Equipam'!M27+'GEC-05 Eventos Equipam'!M28</f>
        <v>564</v>
      </c>
      <c r="N29" s="50">
        <f>+'GEC-05 Eventos Equipam'!N27+'GEC-05 Eventos Equipam'!N28</f>
        <v>759</v>
      </c>
      <c r="O29" s="50">
        <f>+'GEC-05 Eventos Equipam'!O27+'GEC-05 Eventos Equipam'!O28</f>
        <v>7400</v>
      </c>
      <c r="P29" s="21"/>
      <c r="Q29" s="21"/>
      <c r="R29" s="21"/>
      <c r="S29" s="21"/>
      <c r="T29" s="21"/>
      <c r="U29" s="21"/>
      <c r="V29" s="21"/>
      <c r="W29" s="21"/>
      <c r="X29" s="21"/>
    </row>
    <row r="30" spans="1:24" ht="33" customHeight="1" x14ac:dyDescent="0.2">
      <c r="A30" s="97"/>
      <c r="B30" s="45" t="s">
        <v>93</v>
      </c>
      <c r="C30" s="50">
        <v>241</v>
      </c>
      <c r="D30" s="50">
        <v>394</v>
      </c>
      <c r="E30" s="50">
        <v>521</v>
      </c>
      <c r="F30" s="50">
        <v>564</v>
      </c>
      <c r="G30" s="50">
        <v>1051</v>
      </c>
      <c r="H30" s="50">
        <v>1099</v>
      </c>
      <c r="I30" s="50">
        <v>719</v>
      </c>
      <c r="J30" s="50">
        <v>1572</v>
      </c>
      <c r="K30" s="50">
        <v>735</v>
      </c>
      <c r="L30" s="50">
        <v>1274</v>
      </c>
      <c r="M30" s="50">
        <v>804</v>
      </c>
      <c r="N30" s="50">
        <v>567</v>
      </c>
      <c r="O30" s="49">
        <v>9541</v>
      </c>
      <c r="P30" s="21"/>
      <c r="Q30" s="21"/>
      <c r="R30" s="21"/>
      <c r="S30" s="21"/>
      <c r="T30" s="21"/>
      <c r="U30" s="21"/>
      <c r="V30" s="21"/>
      <c r="W30" s="21"/>
      <c r="X30" s="21"/>
    </row>
    <row r="31" spans="1:24" ht="33" customHeight="1" x14ac:dyDescent="0.2">
      <c r="A31" s="97"/>
      <c r="B31" s="45" t="s">
        <v>94</v>
      </c>
      <c r="C31" s="50">
        <f>+C29-C30</f>
        <v>306</v>
      </c>
      <c r="D31" s="50">
        <f t="shared" ref="D31:O31" si="9">+D29-D30</f>
        <v>-122</v>
      </c>
      <c r="E31" s="50">
        <f t="shared" si="9"/>
        <v>-100</v>
      </c>
      <c r="F31" s="50">
        <f t="shared" si="9"/>
        <v>30</v>
      </c>
      <c r="G31" s="50">
        <f t="shared" si="9"/>
        <v>-493</v>
      </c>
      <c r="H31" s="50">
        <f t="shared" si="9"/>
        <v>-399</v>
      </c>
      <c r="I31" s="50">
        <f t="shared" si="9"/>
        <v>248</v>
      </c>
      <c r="J31" s="50">
        <f t="shared" si="9"/>
        <v>-923</v>
      </c>
      <c r="K31" s="50">
        <f t="shared" si="9"/>
        <v>-83</v>
      </c>
      <c r="L31" s="50">
        <f t="shared" si="9"/>
        <v>-557</v>
      </c>
      <c r="M31" s="50">
        <f t="shared" si="9"/>
        <v>-240</v>
      </c>
      <c r="N31" s="50">
        <f t="shared" si="9"/>
        <v>192</v>
      </c>
      <c r="O31" s="50">
        <f t="shared" si="9"/>
        <v>-2141</v>
      </c>
      <c r="P31" s="21"/>
      <c r="Q31" s="21"/>
      <c r="R31" s="21"/>
      <c r="S31" s="21"/>
      <c r="T31" s="21"/>
      <c r="U31" s="21"/>
      <c r="V31" s="21"/>
      <c r="W31" s="21"/>
      <c r="X31" s="21"/>
    </row>
    <row r="32" spans="1:24" ht="27" customHeight="1" x14ac:dyDescent="0.2">
      <c r="A32" s="97"/>
      <c r="B32" s="51" t="s">
        <v>76</v>
      </c>
      <c r="C32" s="52">
        <f>+C31/C30</f>
        <v>1.2697095435684647</v>
      </c>
      <c r="D32" s="52">
        <f t="shared" ref="D32:O32" si="10">+D31/D30</f>
        <v>-0.30964467005076141</v>
      </c>
      <c r="E32" s="52">
        <f t="shared" si="10"/>
        <v>-0.19193857965451055</v>
      </c>
      <c r="F32" s="52">
        <f t="shared" si="10"/>
        <v>5.3191489361702128E-2</v>
      </c>
      <c r="G32" s="52">
        <f t="shared" si="10"/>
        <v>-0.46907706945765937</v>
      </c>
      <c r="H32" s="52">
        <f t="shared" si="10"/>
        <v>-0.36305732484076431</v>
      </c>
      <c r="I32" s="52">
        <f t="shared" si="10"/>
        <v>0.34492350486787204</v>
      </c>
      <c r="J32" s="52">
        <f t="shared" si="10"/>
        <v>-0.58715012722646309</v>
      </c>
      <c r="K32" s="52">
        <f t="shared" si="10"/>
        <v>-0.11292517006802721</v>
      </c>
      <c r="L32" s="52">
        <f t="shared" si="10"/>
        <v>-0.43720565149136575</v>
      </c>
      <c r="M32" s="52">
        <f t="shared" si="10"/>
        <v>-0.29850746268656714</v>
      </c>
      <c r="N32" s="52">
        <f t="shared" si="10"/>
        <v>0.33862433862433861</v>
      </c>
      <c r="O32" s="52">
        <f t="shared" si="10"/>
        <v>-0.22439995807567342</v>
      </c>
      <c r="P32" s="21"/>
      <c r="Q32" s="21"/>
      <c r="R32" s="21"/>
      <c r="S32" s="21"/>
      <c r="T32" s="21"/>
      <c r="U32" s="21"/>
      <c r="V32" s="21"/>
      <c r="W32" s="21"/>
      <c r="X32" s="21"/>
    </row>
    <row r="33" spans="1:24" ht="12.75" customHeight="1" x14ac:dyDescent="0.2">
      <c r="A33" s="31"/>
      <c r="B33" s="31"/>
      <c r="C33" s="32">
        <v>0.8</v>
      </c>
      <c r="D33" s="32">
        <v>0.8</v>
      </c>
      <c r="E33" s="32">
        <v>0.8</v>
      </c>
      <c r="F33" s="32">
        <v>0.8</v>
      </c>
      <c r="G33" s="32">
        <v>0.8</v>
      </c>
      <c r="H33" s="32">
        <v>0.8</v>
      </c>
      <c r="I33" s="32">
        <v>0.8</v>
      </c>
      <c r="J33" s="32">
        <v>0.8</v>
      </c>
      <c r="K33" s="32">
        <v>0.8</v>
      </c>
      <c r="L33" s="32">
        <v>0.8</v>
      </c>
      <c r="M33" s="32">
        <v>0.8</v>
      </c>
      <c r="N33" s="32">
        <v>0.8</v>
      </c>
      <c r="O33" s="33"/>
      <c r="P33" s="31"/>
      <c r="Q33" s="31"/>
      <c r="R33" s="31"/>
      <c r="S33" s="31"/>
      <c r="T33" s="31"/>
      <c r="U33" s="31"/>
      <c r="V33" s="31"/>
      <c r="W33" s="31"/>
      <c r="X33" s="31"/>
    </row>
    <row r="34" spans="1:24" ht="30" customHeight="1" x14ac:dyDescent="0.2">
      <c r="A34" s="96" t="s">
        <v>48</v>
      </c>
      <c r="B34" s="96"/>
      <c r="C34" s="96"/>
      <c r="D34" s="96"/>
      <c r="E34" s="96"/>
      <c r="F34" s="96"/>
      <c r="G34" s="96"/>
      <c r="H34" s="96"/>
      <c r="I34" s="96"/>
      <c r="J34" s="96"/>
      <c r="K34" s="98" t="s">
        <v>49</v>
      </c>
      <c r="L34" s="98"/>
      <c r="M34" s="98"/>
      <c r="N34" s="98"/>
      <c r="O34" s="98"/>
      <c r="P34" s="21"/>
      <c r="Q34" s="21"/>
      <c r="R34" s="21"/>
      <c r="S34" s="21"/>
      <c r="T34" s="21"/>
      <c r="U34" s="21"/>
      <c r="V34" s="21"/>
      <c r="W34" s="21"/>
      <c r="X34" s="21"/>
    </row>
    <row r="35" spans="1:24" ht="38.25" customHeight="1" x14ac:dyDescent="0.2">
      <c r="A35" s="99"/>
      <c r="B35" s="99"/>
      <c r="C35" s="99"/>
      <c r="D35" s="99"/>
      <c r="E35" s="99"/>
      <c r="F35" s="99"/>
      <c r="G35" s="99"/>
      <c r="H35" s="99"/>
      <c r="I35" s="99"/>
      <c r="J35" s="99"/>
      <c r="K35" s="100" t="s">
        <v>50</v>
      </c>
      <c r="L35" s="100"/>
      <c r="M35" s="100"/>
      <c r="N35" s="100"/>
      <c r="O35" s="28"/>
      <c r="P35" s="21"/>
      <c r="Q35" s="21"/>
      <c r="R35" s="21"/>
      <c r="S35" s="21"/>
      <c r="T35" s="21"/>
      <c r="U35" s="21"/>
      <c r="V35" s="21"/>
      <c r="W35" s="21"/>
      <c r="X35" s="21"/>
    </row>
    <row r="36" spans="1:24" ht="38.25" customHeight="1" x14ac:dyDescent="0.2">
      <c r="A36" s="99"/>
      <c r="B36" s="99"/>
      <c r="C36" s="99"/>
      <c r="D36" s="99"/>
      <c r="E36" s="99"/>
      <c r="F36" s="99"/>
      <c r="G36" s="99"/>
      <c r="H36" s="99"/>
      <c r="I36" s="99"/>
      <c r="J36" s="99"/>
      <c r="K36" s="100" t="s">
        <v>51</v>
      </c>
      <c r="L36" s="100"/>
      <c r="M36" s="100"/>
      <c r="N36" s="100"/>
      <c r="O36" s="28"/>
      <c r="P36" s="21"/>
      <c r="Q36" s="21"/>
      <c r="R36" s="21"/>
      <c r="S36" s="21"/>
      <c r="T36" s="21"/>
      <c r="U36" s="21"/>
      <c r="V36" s="21"/>
      <c r="W36" s="21"/>
      <c r="X36" s="21"/>
    </row>
    <row r="37" spans="1:24" ht="38.25" customHeight="1" x14ac:dyDescent="0.2">
      <c r="A37" s="99"/>
      <c r="B37" s="99"/>
      <c r="C37" s="99"/>
      <c r="D37" s="99"/>
      <c r="E37" s="99"/>
      <c r="F37" s="99"/>
      <c r="G37" s="99"/>
      <c r="H37" s="99"/>
      <c r="I37" s="99"/>
      <c r="J37" s="99"/>
      <c r="K37" s="100" t="s">
        <v>52</v>
      </c>
      <c r="L37" s="100"/>
      <c r="M37" s="100"/>
      <c r="N37" s="100"/>
      <c r="O37" s="28"/>
      <c r="P37" s="21"/>
      <c r="Q37" s="21"/>
      <c r="R37" s="21"/>
      <c r="S37" s="21"/>
      <c r="T37" s="21"/>
      <c r="U37" s="21"/>
      <c r="V37" s="21"/>
      <c r="W37" s="21"/>
      <c r="X37" s="21"/>
    </row>
    <row r="38" spans="1:24" ht="38.25" customHeight="1" x14ac:dyDescent="0.2">
      <c r="A38" s="99"/>
      <c r="B38" s="99"/>
      <c r="C38" s="99"/>
      <c r="D38" s="99"/>
      <c r="E38" s="99"/>
      <c r="F38" s="99"/>
      <c r="G38" s="99"/>
      <c r="H38" s="99"/>
      <c r="I38" s="99"/>
      <c r="J38" s="99"/>
      <c r="K38" s="100" t="s">
        <v>54</v>
      </c>
      <c r="L38" s="100"/>
      <c r="M38" s="100"/>
      <c r="N38" s="100"/>
      <c r="O38" s="28"/>
      <c r="P38" s="21"/>
      <c r="Q38" s="21"/>
      <c r="R38" s="21"/>
      <c r="S38" s="21"/>
      <c r="T38" s="21"/>
      <c r="U38" s="21"/>
      <c r="V38" s="21"/>
      <c r="W38" s="21"/>
      <c r="X38" s="21"/>
    </row>
    <row r="39" spans="1:24" ht="38.25" customHeight="1" x14ac:dyDescent="0.2">
      <c r="A39" s="99"/>
      <c r="B39" s="99"/>
      <c r="C39" s="99"/>
      <c r="D39" s="99"/>
      <c r="E39" s="99"/>
      <c r="F39" s="99"/>
      <c r="G39" s="99"/>
      <c r="H39" s="99"/>
      <c r="I39" s="99"/>
      <c r="J39" s="99"/>
      <c r="K39" s="100" t="s">
        <v>55</v>
      </c>
      <c r="L39" s="100"/>
      <c r="M39" s="100"/>
      <c r="N39" s="100"/>
      <c r="O39" s="28"/>
      <c r="P39" s="21"/>
      <c r="Q39" s="21"/>
      <c r="R39" s="21"/>
      <c r="S39" s="21"/>
      <c r="T39" s="21"/>
      <c r="U39" s="21"/>
      <c r="V39" s="21"/>
      <c r="W39" s="21"/>
      <c r="X39" s="21"/>
    </row>
    <row r="40" spans="1:24" ht="38.25" customHeight="1" x14ac:dyDescent="0.2">
      <c r="A40" s="99"/>
      <c r="B40" s="99"/>
      <c r="C40" s="99"/>
      <c r="D40" s="99"/>
      <c r="E40" s="99"/>
      <c r="F40" s="99"/>
      <c r="G40" s="99"/>
      <c r="H40" s="99"/>
      <c r="I40" s="99"/>
      <c r="J40" s="99"/>
      <c r="K40" s="101" t="s">
        <v>56</v>
      </c>
      <c r="L40" s="101"/>
      <c r="M40" s="101"/>
      <c r="N40" s="101"/>
      <c r="O40" s="101"/>
      <c r="P40" s="21"/>
      <c r="Q40" s="21"/>
      <c r="R40" s="21"/>
      <c r="S40" s="21"/>
      <c r="T40" s="21"/>
      <c r="U40" s="21"/>
      <c r="V40" s="21"/>
      <c r="W40" s="21"/>
      <c r="X40" s="21"/>
    </row>
    <row r="41" spans="1:24" ht="38.25" customHeight="1" x14ac:dyDescent="0.2">
      <c r="A41" s="99"/>
      <c r="B41" s="99"/>
      <c r="C41" s="99"/>
      <c r="D41" s="99"/>
      <c r="E41" s="99"/>
      <c r="F41" s="99"/>
      <c r="G41" s="99"/>
      <c r="H41" s="99"/>
      <c r="I41" s="99"/>
      <c r="J41" s="99"/>
      <c r="K41" s="102" t="s">
        <v>69</v>
      </c>
      <c r="L41" s="102"/>
      <c r="M41" s="102"/>
      <c r="N41" s="102"/>
      <c r="O41" s="102"/>
      <c r="P41" s="21"/>
      <c r="Q41" s="21"/>
      <c r="R41" s="21"/>
      <c r="S41" s="21"/>
      <c r="T41" s="21"/>
      <c r="U41" s="21"/>
      <c r="V41" s="21"/>
      <c r="W41" s="21"/>
      <c r="X41" s="21"/>
    </row>
    <row r="42" spans="1:24" ht="35.450000000000003" customHeight="1" x14ac:dyDescent="0.2">
      <c r="A42" s="99"/>
      <c r="B42" s="99"/>
      <c r="C42" s="99"/>
      <c r="D42" s="99"/>
      <c r="E42" s="99"/>
      <c r="F42" s="99"/>
      <c r="G42" s="99"/>
      <c r="H42" s="99"/>
      <c r="I42" s="99"/>
      <c r="J42" s="99"/>
      <c r="K42" s="76" t="s">
        <v>147</v>
      </c>
      <c r="L42" s="76"/>
      <c r="M42" s="76"/>
      <c r="N42" s="76"/>
      <c r="O42" s="76"/>
      <c r="P42" s="21"/>
      <c r="Q42" s="21"/>
      <c r="R42" s="21"/>
      <c r="S42" s="21"/>
      <c r="T42" s="21"/>
      <c r="U42" s="21"/>
      <c r="V42" s="21"/>
      <c r="W42" s="21"/>
      <c r="X42" s="21"/>
    </row>
    <row r="43" spans="1:24" ht="35.450000000000003" customHeight="1" x14ac:dyDescent="0.2">
      <c r="A43" s="94"/>
      <c r="B43" s="94"/>
      <c r="C43" s="94"/>
      <c r="D43" s="94"/>
      <c r="E43" s="94"/>
      <c r="F43" s="94"/>
      <c r="G43" s="94"/>
      <c r="H43" s="94"/>
      <c r="I43" s="94"/>
      <c r="J43" s="94"/>
      <c r="K43" s="95" t="s">
        <v>57</v>
      </c>
      <c r="L43" s="95"/>
      <c r="M43" s="34">
        <v>31</v>
      </c>
      <c r="N43" s="34">
        <v>12</v>
      </c>
      <c r="O43" s="34">
        <v>2107</v>
      </c>
      <c r="P43" s="21"/>
      <c r="Q43" s="21"/>
      <c r="R43" s="21"/>
      <c r="S43" s="21"/>
      <c r="T43" s="21"/>
      <c r="U43" s="21"/>
      <c r="V43" s="21"/>
      <c r="W43" s="21"/>
      <c r="X43" s="21"/>
    </row>
    <row r="44" spans="1:24" ht="35.450000000000003" customHeight="1" x14ac:dyDescent="0.2">
      <c r="A44" s="94"/>
      <c r="B44" s="94"/>
      <c r="C44" s="94"/>
      <c r="D44" s="94"/>
      <c r="E44" s="94"/>
      <c r="F44" s="94"/>
      <c r="G44" s="94"/>
      <c r="H44" s="94"/>
      <c r="I44" s="94"/>
      <c r="J44" s="94"/>
      <c r="K44" s="95" t="s">
        <v>58</v>
      </c>
      <c r="L44" s="95"/>
      <c r="M44" s="34">
        <v>8</v>
      </c>
      <c r="N44" s="34">
        <v>2</v>
      </c>
      <c r="O44" s="34">
        <v>2018</v>
      </c>
      <c r="P44" s="21"/>
      <c r="Q44" s="21"/>
      <c r="R44" s="21"/>
      <c r="S44" s="21"/>
      <c r="T44" s="21"/>
      <c r="U44" s="21"/>
      <c r="V44" s="21"/>
      <c r="W44" s="21"/>
      <c r="X44" s="21"/>
    </row>
    <row r="45" spans="1:24" ht="16.7" customHeight="1" x14ac:dyDescent="0.2">
      <c r="A45" s="94"/>
      <c r="B45" s="94"/>
      <c r="C45" s="94"/>
      <c r="D45" s="94"/>
      <c r="E45" s="94"/>
      <c r="F45" s="94"/>
      <c r="G45" s="94"/>
      <c r="H45" s="94"/>
      <c r="I45" s="94"/>
      <c r="J45" s="94"/>
      <c r="K45" s="72" t="s">
        <v>59</v>
      </c>
      <c r="L45" s="72"/>
      <c r="M45" s="73" t="s">
        <v>95</v>
      </c>
      <c r="N45" s="73"/>
      <c r="O45" s="73"/>
      <c r="P45" s="21"/>
      <c r="Q45" s="21"/>
      <c r="R45" s="21"/>
      <c r="S45" s="21"/>
      <c r="T45" s="21"/>
      <c r="U45" s="21"/>
      <c r="V45" s="21"/>
      <c r="W45" s="21"/>
      <c r="X45" s="21"/>
    </row>
    <row r="46" spans="1:24" ht="12.75" customHeight="1" x14ac:dyDescent="0.2"/>
    <row r="47" spans="1:24" ht="12.75" customHeight="1" x14ac:dyDescent="0.2"/>
    <row r="48" spans="1:24" ht="12.75" customHeight="1" x14ac:dyDescent="0.2"/>
    <row r="49" spans="2:2" ht="12.75" customHeight="1" x14ac:dyDescent="0.2"/>
    <row r="50" spans="2:2" ht="12.75" customHeight="1" x14ac:dyDescent="0.2"/>
    <row r="51" spans="2:2" ht="12.75" customHeight="1" x14ac:dyDescent="0.2">
      <c r="B51" s="59" t="s">
        <v>135</v>
      </c>
    </row>
    <row r="52" spans="2:2" ht="12.75" customHeight="1" x14ac:dyDescent="0.2">
      <c r="B52" s="59" t="s">
        <v>136</v>
      </c>
    </row>
    <row r="53" spans="2:2" ht="12.75" customHeight="1" x14ac:dyDescent="0.2">
      <c r="B53" s="59" t="s">
        <v>137</v>
      </c>
    </row>
    <row r="54" spans="2:2" ht="12.75" customHeight="1" x14ac:dyDescent="0.2">
      <c r="B54" s="59" t="s">
        <v>138</v>
      </c>
    </row>
    <row r="55" spans="2:2" ht="12.75" customHeight="1" x14ac:dyDescent="0.2">
      <c r="B55" s="59" t="s">
        <v>139</v>
      </c>
    </row>
    <row r="56" spans="2:2" ht="12.75" customHeight="1" x14ac:dyDescent="0.2">
      <c r="B56" s="59" t="s">
        <v>140</v>
      </c>
    </row>
    <row r="57" spans="2:2" ht="12.75" customHeight="1" x14ac:dyDescent="0.2">
      <c r="B57" s="59" t="s">
        <v>134</v>
      </c>
    </row>
    <row r="58" spans="2:2" ht="12.75" customHeight="1" x14ac:dyDescent="0.2">
      <c r="B58" s="59" t="s">
        <v>141</v>
      </c>
    </row>
    <row r="59" spans="2:2" ht="12.75" customHeight="1" x14ac:dyDescent="0.2">
      <c r="B59" s="59" t="s">
        <v>142</v>
      </c>
    </row>
    <row r="60" spans="2:2" ht="12.75" customHeight="1" x14ac:dyDescent="0.2"/>
    <row r="61" spans="2:2" ht="12.75" customHeight="1" x14ac:dyDescent="0.2"/>
    <row r="62" spans="2:2" ht="12.75" customHeight="1" x14ac:dyDescent="0.2"/>
    <row r="63" spans="2:2" ht="12.75" customHeight="1" x14ac:dyDescent="0.2"/>
    <row r="64" spans="2: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sheetData>
  <mergeCells count="55">
    <mergeCell ref="A10:C10"/>
    <mergeCell ref="D10:I10"/>
    <mergeCell ref="J10:L10"/>
    <mergeCell ref="M10:O10"/>
    <mergeCell ref="A1:C1"/>
    <mergeCell ref="D1:L3"/>
    <mergeCell ref="M1:O2"/>
    <mergeCell ref="M3:O4"/>
    <mergeCell ref="D4:L6"/>
    <mergeCell ref="M5:O6"/>
    <mergeCell ref="A8:O8"/>
    <mergeCell ref="A9:C9"/>
    <mergeCell ref="D9:I9"/>
    <mergeCell ref="J9:L9"/>
    <mergeCell ref="M9:O9"/>
    <mergeCell ref="A11:C11"/>
    <mergeCell ref="D11:I11"/>
    <mergeCell ref="J11:L11"/>
    <mergeCell ref="M11:O11"/>
    <mergeCell ref="A12:C12"/>
    <mergeCell ref="D12:I12"/>
    <mergeCell ref="J12:L12"/>
    <mergeCell ref="M12:O12"/>
    <mergeCell ref="A13:C13"/>
    <mergeCell ref="D13:I13"/>
    <mergeCell ref="J13:L13"/>
    <mergeCell ref="M13:O13"/>
    <mergeCell ref="A14:C14"/>
    <mergeCell ref="D14:I14"/>
    <mergeCell ref="J14:L14"/>
    <mergeCell ref="M14:O14"/>
    <mergeCell ref="A15:C16"/>
    <mergeCell ref="D15:H15"/>
    <mergeCell ref="I15:K16"/>
    <mergeCell ref="L15:O15"/>
    <mergeCell ref="D16:H16"/>
    <mergeCell ref="L16:O16"/>
    <mergeCell ref="A18:O18"/>
    <mergeCell ref="A20:A32"/>
    <mergeCell ref="A34:J34"/>
    <mergeCell ref="K34:O34"/>
    <mergeCell ref="A35:J42"/>
    <mergeCell ref="K35:N35"/>
    <mergeCell ref="K36:N36"/>
    <mergeCell ref="K37:N37"/>
    <mergeCell ref="K38:N38"/>
    <mergeCell ref="K39:N39"/>
    <mergeCell ref="K40:O40"/>
    <mergeCell ref="K41:O41"/>
    <mergeCell ref="K42:O42"/>
    <mergeCell ref="A43:J45"/>
    <mergeCell ref="K43:L43"/>
    <mergeCell ref="K44:L44"/>
    <mergeCell ref="K45:L45"/>
    <mergeCell ref="M45:O45"/>
  </mergeCells>
  <dataValidations count="2">
    <dataValidation type="list" operator="equal" allowBlank="1" showErrorMessage="1" sqref="M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D10:I10">
      <formula1>$B$51:$B$59</formula1>
    </dataValidation>
  </dataValidations>
  <pageMargins left="0.19685039370078741" right="0.19685039370078741" top="0.47244094488188981" bottom="0.47244094488188981" header="0.19685039370078741" footer="0.19685039370078741"/>
  <pageSetup scale="80" firstPageNumber="0" orientation="portrait" horizontalDpi="300" verticalDpi="300" r:id="rId1"/>
  <headerFooter alignWithMargins="0">
    <oddHeader>&amp;C&amp;"Times New Roman,Normal"&amp;12&amp;A</oddHeader>
    <oddFooter>&amp;C&amp;"Times New Roman,Normal"&amp;12Página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08"/>
  <sheetViews>
    <sheetView zoomScale="75" zoomScaleNormal="75" zoomScaleSheetLayoutView="100" workbookViewId="0">
      <selection activeCell="K30" sqref="K30"/>
    </sheetView>
  </sheetViews>
  <sheetFormatPr baseColWidth="10" defaultColWidth="11.5703125" defaultRowHeight="12.75" x14ac:dyDescent="0.2"/>
  <cols>
    <col min="1" max="1" width="6.28515625" bestFit="1" customWidth="1" collapsed="1"/>
    <col min="2" max="2" width="19.7109375" customWidth="1" collapsed="1"/>
    <col min="3" max="3" width="7.7109375" bestFit="1" customWidth="1" collapsed="1"/>
    <col min="4" max="4" width="7.42578125" bestFit="1" customWidth="1" collapsed="1"/>
    <col min="5" max="5" width="8.140625" bestFit="1" customWidth="1" collapsed="1"/>
    <col min="6" max="6" width="8" bestFit="1" customWidth="1" collapsed="1"/>
    <col min="7" max="7" width="7.5703125" bestFit="1" customWidth="1" collapsed="1"/>
    <col min="8" max="8" width="8.140625" bestFit="1" customWidth="1" collapsed="1"/>
    <col min="9" max="9" width="8.28515625" bestFit="1" customWidth="1" collapsed="1"/>
    <col min="10" max="10" width="8.5703125" bestFit="1" customWidth="1" collapsed="1"/>
    <col min="11" max="12" width="9.28515625" bestFit="1" customWidth="1" collapsed="1"/>
    <col min="13" max="13" width="8.140625" bestFit="1" customWidth="1" collapsed="1"/>
    <col min="14" max="14" width="8.5703125" bestFit="1" customWidth="1" collapsed="1"/>
    <col min="15" max="15" width="9.7109375" bestFit="1" customWidth="1" collapsed="1"/>
    <col min="16" max="16" width="10.28515625" customWidth="1" collapsed="1"/>
    <col min="17" max="17" width="17.28515625" customWidth="1" collapsed="1"/>
    <col min="18" max="24" width="10.28515625" customWidth="1" collapsed="1"/>
    <col min="25" max="25" width="9.42578125" customWidth="1" collapsed="1"/>
    <col min="26" max="26" width="8.140625" bestFit="1" customWidth="1" collapsed="1"/>
    <col min="27" max="29" width="7" bestFit="1" customWidth="1" collapsed="1"/>
    <col min="30" max="255" width="16.28515625" customWidth="1" collapsed="1"/>
  </cols>
  <sheetData>
    <row r="1" spans="1:25" ht="18.600000000000001" customHeight="1" x14ac:dyDescent="0.2">
      <c r="A1" s="107"/>
      <c r="B1" s="107"/>
      <c r="C1" s="107"/>
      <c r="D1" s="88" t="s">
        <v>0</v>
      </c>
      <c r="E1" s="88"/>
      <c r="F1" s="88"/>
      <c r="G1" s="88"/>
      <c r="H1" s="88"/>
      <c r="I1" s="88"/>
      <c r="J1" s="88"/>
      <c r="K1" s="88"/>
      <c r="L1" s="88"/>
      <c r="M1" s="89" t="s">
        <v>1</v>
      </c>
      <c r="N1" s="89"/>
      <c r="O1" s="89"/>
      <c r="P1" s="21"/>
      <c r="Q1" s="21"/>
      <c r="R1" s="21"/>
      <c r="S1" s="21"/>
      <c r="T1" s="21"/>
      <c r="U1" s="21"/>
      <c r="V1" s="21"/>
      <c r="W1" s="21"/>
      <c r="X1" s="21"/>
      <c r="Y1" s="21"/>
    </row>
    <row r="2" spans="1:25" ht="18.600000000000001" customHeight="1" x14ac:dyDescent="0.2">
      <c r="A2" s="107"/>
      <c r="B2" s="107"/>
      <c r="C2" s="107"/>
      <c r="D2" s="88"/>
      <c r="E2" s="88"/>
      <c r="F2" s="88"/>
      <c r="G2" s="88"/>
      <c r="H2" s="88"/>
      <c r="I2" s="88"/>
      <c r="J2" s="88"/>
      <c r="K2" s="88"/>
      <c r="L2" s="88"/>
      <c r="M2" s="89"/>
      <c r="N2" s="89"/>
      <c r="O2" s="89"/>
      <c r="P2" s="21"/>
      <c r="Q2" s="21"/>
      <c r="R2" s="21"/>
      <c r="S2" s="21"/>
      <c r="T2" s="21"/>
      <c r="U2" s="21"/>
      <c r="V2" s="21"/>
      <c r="W2" s="21"/>
      <c r="X2" s="21"/>
      <c r="Y2" s="21"/>
    </row>
    <row r="3" spans="1:25" ht="18.600000000000001" customHeight="1" x14ac:dyDescent="0.2">
      <c r="A3" s="22"/>
      <c r="B3" s="23"/>
      <c r="C3" s="24"/>
      <c r="D3" s="88"/>
      <c r="E3" s="88"/>
      <c r="F3" s="88"/>
      <c r="G3" s="88"/>
      <c r="H3" s="88"/>
      <c r="I3" s="88"/>
      <c r="J3" s="88"/>
      <c r="K3" s="88"/>
      <c r="L3" s="88"/>
      <c r="M3" s="89" t="s">
        <v>2</v>
      </c>
      <c r="N3" s="89"/>
      <c r="O3" s="89"/>
      <c r="P3" s="21"/>
      <c r="Q3" s="21"/>
      <c r="R3" s="21"/>
      <c r="S3" s="21"/>
      <c r="T3" s="21"/>
      <c r="U3" s="21"/>
      <c r="V3" s="21"/>
      <c r="W3" s="21"/>
      <c r="X3" s="21"/>
      <c r="Y3" s="21"/>
    </row>
    <row r="4" spans="1:25" ht="18.600000000000001" customHeight="1" x14ac:dyDescent="0.2">
      <c r="A4" s="22"/>
      <c r="B4" s="23"/>
      <c r="C4" s="24"/>
      <c r="D4" s="88" t="s">
        <v>3</v>
      </c>
      <c r="E4" s="88"/>
      <c r="F4" s="88"/>
      <c r="G4" s="88"/>
      <c r="H4" s="88"/>
      <c r="I4" s="88"/>
      <c r="J4" s="88"/>
      <c r="K4" s="88"/>
      <c r="L4" s="88"/>
      <c r="M4" s="89"/>
      <c r="N4" s="89"/>
      <c r="O4" s="89"/>
      <c r="P4" s="21"/>
      <c r="Q4" s="21"/>
      <c r="R4" s="21"/>
      <c r="S4" s="21"/>
      <c r="T4" s="21"/>
      <c r="U4" s="21"/>
      <c r="V4" s="21"/>
      <c r="W4" s="21"/>
      <c r="X4" s="21"/>
      <c r="Y4" s="21"/>
    </row>
    <row r="5" spans="1:25" ht="18.600000000000001" customHeight="1" x14ac:dyDescent="0.2">
      <c r="A5" s="22"/>
      <c r="B5" s="23"/>
      <c r="C5" s="24"/>
      <c r="D5" s="88"/>
      <c r="E5" s="88"/>
      <c r="F5" s="88"/>
      <c r="G5" s="88"/>
      <c r="H5" s="88"/>
      <c r="I5" s="88"/>
      <c r="J5" s="88"/>
      <c r="K5" s="88"/>
      <c r="L5" s="88"/>
      <c r="M5" s="89" t="s">
        <v>4</v>
      </c>
      <c r="N5" s="89"/>
      <c r="O5" s="89"/>
      <c r="P5" s="21"/>
      <c r="Q5" s="21"/>
      <c r="R5" s="21"/>
      <c r="S5" s="21"/>
      <c r="T5" s="21"/>
      <c r="U5" s="21"/>
      <c r="V5" s="21"/>
      <c r="W5" s="21"/>
      <c r="X5" s="21"/>
      <c r="Y5" s="21"/>
    </row>
    <row r="6" spans="1:25" ht="18.600000000000001" customHeight="1" x14ac:dyDescent="0.2">
      <c r="A6" s="25"/>
      <c r="B6" s="26"/>
      <c r="C6" s="27"/>
      <c r="D6" s="88"/>
      <c r="E6" s="88"/>
      <c r="F6" s="88"/>
      <c r="G6" s="88"/>
      <c r="H6" s="88"/>
      <c r="I6" s="88"/>
      <c r="J6" s="88"/>
      <c r="K6" s="88"/>
      <c r="L6" s="88"/>
      <c r="M6" s="89"/>
      <c r="N6" s="89"/>
      <c r="O6" s="89"/>
      <c r="P6" s="21"/>
      <c r="Q6" s="21"/>
      <c r="R6" s="21"/>
      <c r="S6" s="21"/>
      <c r="T6" s="21"/>
      <c r="U6" s="21"/>
      <c r="V6" s="21"/>
      <c r="W6" s="21"/>
      <c r="X6" s="21"/>
      <c r="Y6" s="21"/>
    </row>
    <row r="7" spans="1:25" ht="12.75" customHeight="1" x14ac:dyDescent="0.2">
      <c r="A7" s="21"/>
      <c r="B7" s="21"/>
      <c r="C7" s="21"/>
      <c r="D7" s="21"/>
      <c r="E7" s="21"/>
      <c r="F7" s="21"/>
      <c r="G7" s="21"/>
      <c r="H7" s="21"/>
      <c r="I7" s="21"/>
      <c r="J7" s="21"/>
      <c r="K7" s="21"/>
      <c r="L7" s="21"/>
      <c r="M7" s="21"/>
      <c r="N7" s="21"/>
      <c r="O7" s="21"/>
      <c r="P7" s="21"/>
      <c r="Q7" s="21"/>
      <c r="R7" s="21"/>
      <c r="S7" s="21"/>
      <c r="T7" s="21"/>
      <c r="U7" s="21"/>
      <c r="V7" s="21"/>
      <c r="W7" s="21"/>
      <c r="X7" s="21"/>
      <c r="Y7" s="21"/>
    </row>
    <row r="8" spans="1:25" ht="30" customHeight="1" x14ac:dyDescent="0.2">
      <c r="A8" s="110" t="s">
        <v>5</v>
      </c>
      <c r="B8" s="110"/>
      <c r="C8" s="110"/>
      <c r="D8" s="110"/>
      <c r="E8" s="110"/>
      <c r="F8" s="110"/>
      <c r="G8" s="110"/>
      <c r="H8" s="110"/>
      <c r="I8" s="110"/>
      <c r="J8" s="110"/>
      <c r="K8" s="110"/>
      <c r="L8" s="110"/>
      <c r="M8" s="110"/>
      <c r="N8" s="110"/>
      <c r="O8" s="110"/>
      <c r="P8" s="21"/>
      <c r="Q8" s="21"/>
      <c r="R8" s="21"/>
      <c r="S8" s="21"/>
      <c r="T8" s="21"/>
      <c r="U8" s="21"/>
      <c r="V8" s="21"/>
      <c r="W8" s="21"/>
      <c r="X8" s="21"/>
      <c r="Y8" s="21"/>
    </row>
    <row r="9" spans="1:25" ht="54.2" customHeight="1" x14ac:dyDescent="0.2">
      <c r="A9" s="104" t="s">
        <v>6</v>
      </c>
      <c r="B9" s="104"/>
      <c r="C9" s="104"/>
      <c r="D9" s="105" t="s">
        <v>108</v>
      </c>
      <c r="E9" s="105"/>
      <c r="F9" s="105"/>
      <c r="G9" s="105"/>
      <c r="H9" s="105"/>
      <c r="I9" s="105"/>
      <c r="J9" s="104" t="s">
        <v>8</v>
      </c>
      <c r="K9" s="104"/>
      <c r="L9" s="104"/>
      <c r="M9" s="106" t="s">
        <v>74</v>
      </c>
      <c r="N9" s="106"/>
      <c r="O9" s="106"/>
      <c r="P9" s="21"/>
      <c r="Q9" s="21"/>
      <c r="R9" s="21"/>
      <c r="S9" s="21"/>
      <c r="T9" s="21"/>
      <c r="U9" s="21"/>
      <c r="V9" s="21"/>
      <c r="W9" s="21"/>
      <c r="X9" s="21"/>
      <c r="Y9" s="21"/>
    </row>
    <row r="10" spans="1:25" ht="42" customHeight="1" x14ac:dyDescent="0.2">
      <c r="A10" s="104" t="s">
        <v>10</v>
      </c>
      <c r="B10" s="104"/>
      <c r="C10" s="104"/>
      <c r="D10" s="85" t="s">
        <v>140</v>
      </c>
      <c r="E10" s="85"/>
      <c r="F10" s="85"/>
      <c r="G10" s="85"/>
      <c r="H10" s="85"/>
      <c r="I10" s="85"/>
      <c r="J10" s="104" t="s">
        <v>11</v>
      </c>
      <c r="K10" s="104"/>
      <c r="L10" s="104"/>
      <c r="M10" s="106" t="s">
        <v>109</v>
      </c>
      <c r="N10" s="106"/>
      <c r="O10" s="106"/>
      <c r="P10" s="21"/>
      <c r="Q10" s="21"/>
      <c r="R10" s="21"/>
      <c r="S10" s="21"/>
      <c r="T10" s="21"/>
      <c r="U10" s="21"/>
      <c r="V10" s="21"/>
      <c r="W10" s="21"/>
      <c r="X10" s="21"/>
      <c r="Y10" s="21"/>
    </row>
    <row r="11" spans="1:25" ht="87" customHeight="1" x14ac:dyDescent="0.2">
      <c r="A11" s="104" t="s">
        <v>13</v>
      </c>
      <c r="B11" s="104"/>
      <c r="C11" s="104"/>
      <c r="D11" s="105" t="s">
        <v>110</v>
      </c>
      <c r="E11" s="105"/>
      <c r="F11" s="105"/>
      <c r="G11" s="105"/>
      <c r="H11" s="105"/>
      <c r="I11" s="105"/>
      <c r="J11" s="104" t="s">
        <v>15</v>
      </c>
      <c r="K11" s="104"/>
      <c r="L11" s="104"/>
      <c r="M11" s="106" t="s">
        <v>111</v>
      </c>
      <c r="N11" s="106"/>
      <c r="O11" s="106"/>
      <c r="P11" s="21"/>
      <c r="Q11" s="21"/>
      <c r="R11" s="21"/>
      <c r="S11" s="21"/>
      <c r="T11" s="21"/>
      <c r="U11" s="21"/>
      <c r="V11" s="21"/>
      <c r="W11" s="21"/>
      <c r="X11" s="21"/>
      <c r="Y11" s="21"/>
    </row>
    <row r="12" spans="1:25" ht="119.25" customHeight="1" x14ac:dyDescent="0.2">
      <c r="A12" s="104" t="s">
        <v>17</v>
      </c>
      <c r="B12" s="104"/>
      <c r="C12" s="104"/>
      <c r="D12" s="105" t="s">
        <v>112</v>
      </c>
      <c r="E12" s="105"/>
      <c r="F12" s="105"/>
      <c r="G12" s="105"/>
      <c r="H12" s="105"/>
      <c r="I12" s="105"/>
      <c r="J12" s="104" t="s">
        <v>18</v>
      </c>
      <c r="K12" s="104"/>
      <c r="L12" s="104"/>
      <c r="M12" s="106" t="s">
        <v>66</v>
      </c>
      <c r="N12" s="106"/>
      <c r="O12" s="106"/>
      <c r="P12" s="21"/>
      <c r="Q12" s="21"/>
      <c r="R12" s="21"/>
      <c r="S12" s="21"/>
      <c r="T12" s="21"/>
      <c r="U12" s="21"/>
      <c r="V12" s="21"/>
      <c r="W12" s="21"/>
      <c r="X12" s="21"/>
      <c r="Y12" s="21"/>
    </row>
    <row r="13" spans="1:25" ht="75" customHeight="1" x14ac:dyDescent="0.2">
      <c r="A13" s="104" t="s">
        <v>20</v>
      </c>
      <c r="B13" s="104"/>
      <c r="C13" s="104"/>
      <c r="D13" s="105" t="s">
        <v>113</v>
      </c>
      <c r="E13" s="105"/>
      <c r="F13" s="105"/>
      <c r="G13" s="105"/>
      <c r="H13" s="105"/>
      <c r="I13" s="105"/>
      <c r="J13" s="104" t="s">
        <v>22</v>
      </c>
      <c r="K13" s="104"/>
      <c r="L13" s="104"/>
      <c r="M13" s="106" t="s">
        <v>145</v>
      </c>
      <c r="N13" s="106"/>
      <c r="O13" s="106"/>
      <c r="P13" s="21"/>
      <c r="Q13" s="21"/>
      <c r="R13" s="21"/>
      <c r="S13" s="21"/>
      <c r="T13" s="21"/>
      <c r="U13" s="21"/>
      <c r="V13" s="21"/>
      <c r="W13" s="21"/>
      <c r="X13" s="21"/>
      <c r="Y13" s="21"/>
    </row>
    <row r="14" spans="1:25" ht="87" customHeight="1" x14ac:dyDescent="0.2">
      <c r="A14" s="104" t="s">
        <v>23</v>
      </c>
      <c r="B14" s="104"/>
      <c r="C14" s="104"/>
      <c r="D14" s="105" t="s">
        <v>114</v>
      </c>
      <c r="E14" s="105"/>
      <c r="F14" s="105"/>
      <c r="G14" s="105"/>
      <c r="H14" s="105"/>
      <c r="I14" s="105"/>
      <c r="J14" s="104" t="s">
        <v>25</v>
      </c>
      <c r="K14" s="104"/>
      <c r="L14" s="104"/>
      <c r="M14" s="106" t="s">
        <v>115</v>
      </c>
      <c r="N14" s="106"/>
      <c r="O14" s="106"/>
      <c r="P14" s="21"/>
      <c r="Q14" s="21"/>
      <c r="R14" s="21"/>
      <c r="S14" s="21"/>
      <c r="T14" s="21"/>
      <c r="U14" s="21"/>
      <c r="V14" s="21"/>
      <c r="W14" s="21"/>
      <c r="X14" s="21"/>
      <c r="Y14" s="21"/>
    </row>
    <row r="15" spans="1:25" ht="39.75" customHeight="1" x14ac:dyDescent="0.2">
      <c r="A15" s="103" t="s">
        <v>26</v>
      </c>
      <c r="B15" s="103"/>
      <c r="C15" s="103"/>
      <c r="D15" s="84" t="s">
        <v>146</v>
      </c>
      <c r="E15" s="84"/>
      <c r="F15" s="84"/>
      <c r="G15" s="84"/>
      <c r="H15" s="84"/>
      <c r="I15" s="103" t="s">
        <v>27</v>
      </c>
      <c r="J15" s="103"/>
      <c r="K15" s="103"/>
      <c r="L15" s="76" t="s">
        <v>69</v>
      </c>
      <c r="M15" s="76"/>
      <c r="N15" s="76"/>
      <c r="O15" s="76"/>
      <c r="P15" s="21"/>
      <c r="Q15" s="21"/>
      <c r="R15" s="21"/>
      <c r="S15" s="21"/>
      <c r="T15" s="21"/>
      <c r="U15" s="21"/>
      <c r="V15" s="21"/>
      <c r="W15" s="21"/>
      <c r="X15" s="21"/>
      <c r="Y15" s="21"/>
    </row>
    <row r="16" spans="1:25" ht="27" customHeight="1" x14ac:dyDescent="0.2">
      <c r="A16" s="103"/>
      <c r="B16" s="103"/>
      <c r="C16" s="103"/>
      <c r="D16" s="84" t="s">
        <v>28</v>
      </c>
      <c r="E16" s="84"/>
      <c r="F16" s="84"/>
      <c r="G16" s="84"/>
      <c r="H16" s="84"/>
      <c r="I16" s="103"/>
      <c r="J16" s="103"/>
      <c r="K16" s="103"/>
      <c r="L16" s="76" t="s">
        <v>147</v>
      </c>
      <c r="M16" s="76"/>
      <c r="N16" s="76"/>
      <c r="O16" s="76"/>
      <c r="P16" s="21"/>
      <c r="Q16" s="21"/>
      <c r="R16" s="21"/>
      <c r="S16" s="21"/>
      <c r="T16" s="21"/>
      <c r="U16" s="21"/>
      <c r="V16" s="21"/>
      <c r="W16" s="21"/>
      <c r="X16" s="21"/>
      <c r="Y16" s="21"/>
    </row>
    <row r="17" spans="1:25" ht="7.5" customHeight="1" x14ac:dyDescent="0.2">
      <c r="A17" s="31"/>
      <c r="B17" s="31"/>
      <c r="C17" s="32">
        <v>1</v>
      </c>
      <c r="D17" s="32">
        <v>1</v>
      </c>
      <c r="E17" s="32">
        <v>1</v>
      </c>
      <c r="F17" s="32">
        <v>1</v>
      </c>
      <c r="G17" s="32">
        <v>1</v>
      </c>
      <c r="H17" s="32">
        <v>1</v>
      </c>
      <c r="I17" s="32">
        <v>1</v>
      </c>
      <c r="J17" s="32">
        <v>1</v>
      </c>
      <c r="K17" s="32">
        <v>1</v>
      </c>
      <c r="L17" s="32">
        <v>1</v>
      </c>
      <c r="M17" s="32">
        <v>1</v>
      </c>
      <c r="N17" s="32">
        <v>1</v>
      </c>
      <c r="O17" s="33"/>
      <c r="P17" s="31"/>
      <c r="Q17" s="31"/>
      <c r="R17" s="31"/>
      <c r="S17" s="31"/>
      <c r="T17" s="31"/>
      <c r="U17" s="31"/>
      <c r="V17" s="31"/>
      <c r="W17" s="31"/>
      <c r="X17" s="31"/>
      <c r="Y17" s="31"/>
    </row>
    <row r="18" spans="1:25" ht="30" customHeight="1" x14ac:dyDescent="0.2">
      <c r="A18" s="108" t="s">
        <v>29</v>
      </c>
      <c r="B18" s="108"/>
      <c r="C18" s="108"/>
      <c r="D18" s="108"/>
      <c r="E18" s="108"/>
      <c r="F18" s="108"/>
      <c r="G18" s="108"/>
      <c r="H18" s="108"/>
      <c r="I18" s="108"/>
      <c r="J18" s="108"/>
      <c r="K18" s="108"/>
      <c r="L18" s="108"/>
      <c r="M18" s="108"/>
      <c r="N18" s="108"/>
      <c r="O18" s="108"/>
      <c r="P18" s="21"/>
      <c r="Q18" s="21"/>
      <c r="R18" s="21"/>
      <c r="S18" s="21"/>
      <c r="T18" s="21"/>
      <c r="U18" s="21"/>
      <c r="V18" s="21"/>
      <c r="W18" s="21"/>
      <c r="X18" s="21"/>
      <c r="Y18" s="21"/>
    </row>
    <row r="19" spans="1:25" ht="24.75" customHeight="1" x14ac:dyDescent="0.2">
      <c r="A19" s="53" t="s">
        <v>30</v>
      </c>
      <c r="B19" s="54" t="s">
        <v>31</v>
      </c>
      <c r="C19" s="53" t="s">
        <v>32</v>
      </c>
      <c r="D19" s="53" t="s">
        <v>33</v>
      </c>
      <c r="E19" s="53" t="s">
        <v>34</v>
      </c>
      <c r="F19" s="53" t="s">
        <v>35</v>
      </c>
      <c r="G19" s="53" t="s">
        <v>36</v>
      </c>
      <c r="H19" s="53" t="s">
        <v>37</v>
      </c>
      <c r="I19" s="53" t="s">
        <v>38</v>
      </c>
      <c r="J19" s="53" t="s">
        <v>39</v>
      </c>
      <c r="K19" s="53" t="s">
        <v>40</v>
      </c>
      <c r="L19" s="53" t="s">
        <v>41</v>
      </c>
      <c r="M19" s="53" t="s">
        <v>42</v>
      </c>
      <c r="N19" s="53" t="s">
        <v>43</v>
      </c>
      <c r="O19" s="53" t="s">
        <v>44</v>
      </c>
      <c r="P19" s="21"/>
      <c r="Q19" s="21"/>
      <c r="R19" s="21"/>
      <c r="S19" s="21"/>
      <c r="T19" s="21"/>
      <c r="U19" s="21"/>
      <c r="V19" s="21"/>
      <c r="W19" s="21"/>
      <c r="X19" s="21"/>
      <c r="Y19" s="21"/>
    </row>
    <row r="20" spans="1:25" ht="24.75" customHeight="1" x14ac:dyDescent="0.2">
      <c r="A20" s="97">
        <v>2017</v>
      </c>
      <c r="B20" s="45" t="s">
        <v>83</v>
      </c>
      <c r="C20" s="46">
        <v>6396</v>
      </c>
      <c r="D20" s="46">
        <v>6579</v>
      </c>
      <c r="E20" s="46">
        <v>11915</v>
      </c>
      <c r="F20" s="46">
        <v>9862</v>
      </c>
      <c r="G20" s="46">
        <v>11521</v>
      </c>
      <c r="H20" s="46">
        <v>5528</v>
      </c>
      <c r="I20" s="47">
        <v>11734</v>
      </c>
      <c r="J20" s="47">
        <v>9639</v>
      </c>
      <c r="K20" s="47">
        <v>3509</v>
      </c>
      <c r="L20" s="47">
        <v>12400</v>
      </c>
      <c r="M20" s="47">
        <v>12777</v>
      </c>
      <c r="N20" s="47">
        <v>12352</v>
      </c>
      <c r="O20" s="55">
        <f>+SUM(C20:N20)</f>
        <v>114212</v>
      </c>
      <c r="P20" s="21"/>
      <c r="Q20" s="39"/>
      <c r="R20" s="21"/>
      <c r="S20" s="21"/>
      <c r="T20" s="21"/>
      <c r="U20" s="21"/>
      <c r="V20" s="21"/>
      <c r="W20" s="21"/>
      <c r="X20" s="21"/>
      <c r="Y20" s="21"/>
    </row>
    <row r="21" spans="1:25" ht="24.75" customHeight="1" x14ac:dyDescent="0.2">
      <c r="A21" s="97"/>
      <c r="B21" s="45" t="s">
        <v>116</v>
      </c>
      <c r="C21" s="46">
        <v>1391</v>
      </c>
      <c r="D21" s="46">
        <v>0</v>
      </c>
      <c r="E21" s="46">
        <v>3150</v>
      </c>
      <c r="F21" s="46">
        <v>2583</v>
      </c>
      <c r="G21" s="46">
        <v>5846</v>
      </c>
      <c r="H21" s="46">
        <v>7847</v>
      </c>
      <c r="I21" s="47">
        <v>2353</v>
      </c>
      <c r="J21" s="47">
        <v>2507</v>
      </c>
      <c r="K21" s="47">
        <v>4134</v>
      </c>
      <c r="L21" s="47">
        <v>1440</v>
      </c>
      <c r="M21" s="47">
        <v>3673</v>
      </c>
      <c r="N21" s="47">
        <v>6909</v>
      </c>
      <c r="O21" s="55">
        <f>+SUM(C21:N21)</f>
        <v>41833</v>
      </c>
      <c r="P21" s="21"/>
      <c r="Q21" s="37"/>
      <c r="R21" s="21"/>
      <c r="S21" s="21"/>
      <c r="T21" s="21"/>
      <c r="U21" s="21"/>
      <c r="V21" s="21"/>
      <c r="W21" s="21"/>
      <c r="X21" s="21"/>
      <c r="Y21" s="21"/>
    </row>
    <row r="22" spans="1:25" ht="29.85" customHeight="1" x14ac:dyDescent="0.2">
      <c r="A22" s="97"/>
      <c r="B22" s="45" t="s">
        <v>85</v>
      </c>
      <c r="C22" s="46">
        <v>0</v>
      </c>
      <c r="D22" s="46">
        <v>0</v>
      </c>
      <c r="E22" s="46">
        <v>583</v>
      </c>
      <c r="F22" s="46">
        <v>688</v>
      </c>
      <c r="G22" s="46">
        <v>1022</v>
      </c>
      <c r="H22" s="46">
        <v>2022</v>
      </c>
      <c r="I22" s="47">
        <v>1785</v>
      </c>
      <c r="J22" s="47">
        <v>1946</v>
      </c>
      <c r="K22" s="47">
        <v>2739</v>
      </c>
      <c r="L22" s="47">
        <v>5131</v>
      </c>
      <c r="M22" s="47">
        <v>2527</v>
      </c>
      <c r="N22" s="47">
        <v>6474</v>
      </c>
      <c r="O22" s="55">
        <f>+SUM(C22:N22)</f>
        <v>24917</v>
      </c>
      <c r="P22" s="21"/>
      <c r="Q22" s="64" t="s">
        <v>83</v>
      </c>
      <c r="R22" s="65">
        <f>+O20</f>
        <v>114212</v>
      </c>
      <c r="S22" s="21"/>
      <c r="T22" s="21"/>
      <c r="U22" s="21"/>
      <c r="V22" s="21"/>
      <c r="W22" s="21"/>
      <c r="X22" s="21"/>
      <c r="Y22" s="21"/>
    </row>
    <row r="23" spans="1:25" ht="24.75" customHeight="1" x14ac:dyDescent="0.2">
      <c r="A23" s="97"/>
      <c r="B23" s="45" t="s">
        <v>87</v>
      </c>
      <c r="C23" s="46">
        <v>0</v>
      </c>
      <c r="D23" s="46">
        <v>0</v>
      </c>
      <c r="E23" s="46">
        <v>0</v>
      </c>
      <c r="F23" s="46">
        <v>0</v>
      </c>
      <c r="G23" s="46">
        <v>0</v>
      </c>
      <c r="H23" s="46">
        <v>0</v>
      </c>
      <c r="I23" s="47">
        <v>0</v>
      </c>
      <c r="J23" s="47">
        <v>0</v>
      </c>
      <c r="K23" s="47">
        <v>900</v>
      </c>
      <c r="L23" s="47">
        <v>700</v>
      </c>
      <c r="M23" s="47">
        <v>1850</v>
      </c>
      <c r="N23" s="47">
        <v>6600</v>
      </c>
      <c r="O23" s="55">
        <f>+SUM(C23:N23)</f>
        <v>10050</v>
      </c>
      <c r="P23" s="21"/>
      <c r="Q23" s="64" t="s">
        <v>116</v>
      </c>
      <c r="R23" s="65">
        <f t="shared" ref="R23:R25" si="0">+O21</f>
        <v>41833</v>
      </c>
      <c r="S23" s="21"/>
      <c r="T23" s="21"/>
      <c r="U23" s="21"/>
      <c r="V23" s="21"/>
      <c r="W23" s="21"/>
      <c r="X23" s="21"/>
      <c r="Y23" s="21"/>
    </row>
    <row r="24" spans="1:25" ht="24.75" customHeight="1" x14ac:dyDescent="0.2">
      <c r="A24" s="97"/>
      <c r="B24" s="30" t="s">
        <v>88</v>
      </c>
      <c r="C24" s="50">
        <f>+C20+C21+C22+C28+C23</f>
        <v>7787</v>
      </c>
      <c r="D24" s="50">
        <f>+D20+D21+D22+D28+D23</f>
        <v>6579</v>
      </c>
      <c r="E24" s="50">
        <f>+E20+E21+E22+E28+E23</f>
        <v>15648</v>
      </c>
      <c r="F24" s="50">
        <f>+F20+F21+F22+F28+F23</f>
        <v>13133</v>
      </c>
      <c r="G24" s="50">
        <f>+G20+G21+G22+G28+G23</f>
        <v>18389</v>
      </c>
      <c r="H24" s="50">
        <f>+H20+H21+H22+H28+H23</f>
        <v>15397</v>
      </c>
      <c r="I24" s="50">
        <f>+I20+I21+I22+I28+I23</f>
        <v>15872</v>
      </c>
      <c r="J24" s="50">
        <f>+J20+J21+J22+J28+J23</f>
        <v>14092</v>
      </c>
      <c r="K24" s="50">
        <f>+K20+K21+K22+K28+K23</f>
        <v>11282</v>
      </c>
      <c r="L24" s="50">
        <f>+L20+L21+L22+L28+L23</f>
        <v>19671</v>
      </c>
      <c r="M24" s="50">
        <f>+M20+M21+M22+M28+M23</f>
        <v>20827</v>
      </c>
      <c r="N24" s="50">
        <f>+N20+N21+N22+N28+N23</f>
        <v>32335</v>
      </c>
      <c r="O24" s="55">
        <f>+O20+O21+O22+O28+O23</f>
        <v>191012</v>
      </c>
      <c r="P24" s="21"/>
      <c r="Q24" s="64" t="s">
        <v>85</v>
      </c>
      <c r="R24" s="65">
        <f t="shared" si="0"/>
        <v>24917</v>
      </c>
      <c r="S24" s="21"/>
      <c r="T24" s="21"/>
      <c r="U24" s="21"/>
      <c r="V24" s="21"/>
      <c r="W24" s="21"/>
      <c r="X24" s="21"/>
      <c r="Y24" s="21"/>
    </row>
    <row r="25" spans="1:25" ht="24.75" customHeight="1" x14ac:dyDescent="0.2">
      <c r="A25" s="97"/>
      <c r="B25" s="30" t="s">
        <v>89</v>
      </c>
      <c r="C25" s="63">
        <v>25065</v>
      </c>
      <c r="D25" s="63">
        <v>10755</v>
      </c>
      <c r="E25" s="63">
        <v>20759</v>
      </c>
      <c r="F25" s="63">
        <v>41256</v>
      </c>
      <c r="G25" s="63">
        <v>29224</v>
      </c>
      <c r="H25" s="63">
        <v>46709</v>
      </c>
      <c r="I25" s="63">
        <v>47485</v>
      </c>
      <c r="J25" s="63">
        <v>35302</v>
      </c>
      <c r="K25" s="63">
        <v>40018</v>
      </c>
      <c r="L25" s="63">
        <v>50817</v>
      </c>
      <c r="M25" s="63">
        <v>28681</v>
      </c>
      <c r="N25" s="63">
        <v>26896</v>
      </c>
      <c r="O25" s="55">
        <f>+SUM(C25:N25)</f>
        <v>402967</v>
      </c>
      <c r="P25" s="21"/>
      <c r="Q25" s="64" t="s">
        <v>87</v>
      </c>
      <c r="R25" s="65">
        <f t="shared" si="0"/>
        <v>10050</v>
      </c>
      <c r="S25" s="21"/>
      <c r="T25" s="21"/>
      <c r="U25" s="21"/>
      <c r="V25" s="21"/>
      <c r="W25" s="21"/>
      <c r="X25" s="21"/>
      <c r="Y25" s="21"/>
    </row>
    <row r="26" spans="1:25" ht="51" customHeight="1" x14ac:dyDescent="0.2">
      <c r="A26" s="97"/>
      <c r="B26" s="30" t="s">
        <v>149</v>
      </c>
      <c r="C26" s="63">
        <f>+SUM(C20:C25)</f>
        <v>40639</v>
      </c>
      <c r="D26" s="63">
        <f t="shared" ref="D26:F26" si="1">+SUM(D20:D25)</f>
        <v>23913</v>
      </c>
      <c r="E26" s="63">
        <f t="shared" si="1"/>
        <v>52055</v>
      </c>
      <c r="F26" s="63">
        <f t="shared" si="1"/>
        <v>67522</v>
      </c>
      <c r="G26" s="63">
        <f t="shared" ref="G26" si="2">+SUM(G20:G25)</f>
        <v>66002</v>
      </c>
      <c r="H26" s="63">
        <f t="shared" ref="H26:I26" si="3">+SUM(H20:H25)</f>
        <v>77503</v>
      </c>
      <c r="I26" s="63">
        <f t="shared" si="3"/>
        <v>79229</v>
      </c>
      <c r="J26" s="63">
        <f t="shared" ref="J26" si="4">+SUM(J20:J25)</f>
        <v>63486</v>
      </c>
      <c r="K26" s="63">
        <f t="shared" ref="K26:L26" si="5">+SUM(K20:K25)</f>
        <v>62582</v>
      </c>
      <c r="L26" s="63">
        <f t="shared" si="5"/>
        <v>90159</v>
      </c>
      <c r="M26" s="63">
        <f t="shared" ref="M26" si="6">+SUM(M20:M25)</f>
        <v>70335</v>
      </c>
      <c r="N26" s="63">
        <f t="shared" ref="N26" si="7">+SUM(N20:N25)</f>
        <v>91566</v>
      </c>
      <c r="O26" s="55">
        <f>+SUM(C26:N26)</f>
        <v>784991</v>
      </c>
      <c r="P26" s="21"/>
      <c r="Q26" s="64" t="s">
        <v>89</v>
      </c>
      <c r="R26" s="65">
        <f>+O25</f>
        <v>402967</v>
      </c>
      <c r="S26" s="21"/>
      <c r="T26" s="21"/>
      <c r="U26" s="21"/>
      <c r="V26" s="21"/>
      <c r="W26" s="21"/>
      <c r="X26" s="21"/>
      <c r="Y26" s="21"/>
    </row>
    <row r="27" spans="1:25" ht="24.75" customHeight="1" x14ac:dyDescent="0.2">
      <c r="A27" s="97"/>
      <c r="B27" s="30" t="s">
        <v>117</v>
      </c>
      <c r="C27" s="63">
        <v>4401</v>
      </c>
      <c r="D27" s="63">
        <v>1430</v>
      </c>
      <c r="E27" s="63">
        <v>4204</v>
      </c>
      <c r="F27" s="63">
        <v>7730</v>
      </c>
      <c r="G27" s="63">
        <v>7367</v>
      </c>
      <c r="H27" s="63">
        <v>5643</v>
      </c>
      <c r="I27" s="63">
        <v>7146</v>
      </c>
      <c r="J27" s="63">
        <v>4543</v>
      </c>
      <c r="K27" s="63">
        <v>4107</v>
      </c>
      <c r="L27" s="63">
        <v>4847</v>
      </c>
      <c r="M27" s="63">
        <v>3447</v>
      </c>
      <c r="N27" s="63">
        <v>6172</v>
      </c>
      <c r="O27" s="55">
        <f t="shared" ref="O27:O29" si="8">+SUM(C27:N27)</f>
        <v>61037</v>
      </c>
      <c r="P27" s="21"/>
      <c r="Q27" s="64" t="s">
        <v>117</v>
      </c>
      <c r="R27" s="65">
        <f>+O27</f>
        <v>61037</v>
      </c>
      <c r="S27" s="21"/>
      <c r="T27" s="21"/>
      <c r="U27" s="21"/>
      <c r="V27" s="21"/>
      <c r="W27" s="21"/>
      <c r="X27" s="21"/>
      <c r="Y27" s="21"/>
    </row>
    <row r="28" spans="1:25" ht="24.75" customHeight="1" x14ac:dyDescent="0.2">
      <c r="A28" s="97"/>
      <c r="B28" s="30" t="s">
        <v>118</v>
      </c>
      <c r="C28" s="63">
        <v>0</v>
      </c>
      <c r="D28" s="63">
        <v>0</v>
      </c>
      <c r="E28" s="63">
        <v>0</v>
      </c>
      <c r="F28" s="63">
        <v>0</v>
      </c>
      <c r="G28" s="63">
        <v>0</v>
      </c>
      <c r="H28" s="63">
        <v>0</v>
      </c>
      <c r="I28" s="63">
        <v>0</v>
      </c>
      <c r="J28" s="63">
        <v>0</v>
      </c>
      <c r="K28" s="63">
        <v>0</v>
      </c>
      <c r="L28" s="63">
        <v>0</v>
      </c>
      <c r="M28" s="63">
        <v>0</v>
      </c>
      <c r="N28" s="63">
        <v>0</v>
      </c>
      <c r="O28" s="55">
        <v>0</v>
      </c>
      <c r="P28" s="21"/>
      <c r="Q28" s="64" t="s">
        <v>118</v>
      </c>
      <c r="R28" s="65">
        <f t="shared" ref="R28:R29" si="9">+O28</f>
        <v>0</v>
      </c>
      <c r="S28" s="21"/>
      <c r="T28" s="21"/>
      <c r="U28" s="21"/>
      <c r="V28" s="21"/>
      <c r="W28" s="21"/>
      <c r="X28" s="21"/>
      <c r="Y28" s="21"/>
    </row>
    <row r="29" spans="1:25" ht="27" customHeight="1" x14ac:dyDescent="0.2">
      <c r="A29" s="97"/>
      <c r="B29" s="30" t="s">
        <v>86</v>
      </c>
      <c r="C29" s="63">
        <v>6438</v>
      </c>
      <c r="D29" s="63">
        <v>3880</v>
      </c>
      <c r="E29" s="63">
        <v>9202</v>
      </c>
      <c r="F29" s="63">
        <v>32669</v>
      </c>
      <c r="G29" s="63">
        <v>13415</v>
      </c>
      <c r="H29" s="63">
        <v>7849</v>
      </c>
      <c r="I29" s="63">
        <v>3181</v>
      </c>
      <c r="J29" s="63">
        <v>10036</v>
      </c>
      <c r="K29" s="63">
        <v>35507</v>
      </c>
      <c r="L29" s="63">
        <v>11327</v>
      </c>
      <c r="M29" s="63">
        <v>8191</v>
      </c>
      <c r="N29" s="63">
        <v>4930</v>
      </c>
      <c r="O29" s="55">
        <f t="shared" si="8"/>
        <v>146625</v>
      </c>
      <c r="P29" s="21"/>
      <c r="Q29" s="64" t="s">
        <v>86</v>
      </c>
      <c r="R29" s="65">
        <f t="shared" si="9"/>
        <v>146625</v>
      </c>
      <c r="S29" s="21"/>
      <c r="T29" s="21"/>
      <c r="U29" s="21"/>
      <c r="V29" s="21"/>
      <c r="W29" s="21"/>
      <c r="X29" s="21"/>
      <c r="Y29" s="21"/>
    </row>
    <row r="30" spans="1:25" ht="42.75" customHeight="1" x14ac:dyDescent="0.2">
      <c r="A30" s="97"/>
      <c r="B30" s="30" t="s">
        <v>150</v>
      </c>
      <c r="C30" s="50">
        <f>+C26+C27+C28+C29</f>
        <v>51478</v>
      </c>
      <c r="D30" s="50">
        <f>+D26+D27+D28+D29</f>
        <v>29223</v>
      </c>
      <c r="E30" s="50">
        <f>+E26+E27+E28+E29</f>
        <v>65461</v>
      </c>
      <c r="F30" s="50">
        <f>+F26+F27+F28+F29</f>
        <v>107921</v>
      </c>
      <c r="G30" s="50">
        <f>+G26+G27+G28+G29</f>
        <v>86784</v>
      </c>
      <c r="H30" s="50">
        <f>+H26+H27+H28+H29</f>
        <v>90995</v>
      </c>
      <c r="I30" s="50">
        <f>+I26+I27+I28+I29</f>
        <v>89556</v>
      </c>
      <c r="J30" s="50">
        <f>+J26+J27+J28+J29</f>
        <v>78065</v>
      </c>
      <c r="K30" s="50">
        <f>+K26+K27+K28+K29</f>
        <v>102196</v>
      </c>
      <c r="L30" s="50">
        <f>+L26+L27+L28+L29</f>
        <v>106333</v>
      </c>
      <c r="M30" s="50">
        <f>+M26+M27+M28+M29</f>
        <v>81973</v>
      </c>
      <c r="N30" s="50">
        <f>+N26+N27+N28+N29</f>
        <v>102668</v>
      </c>
      <c r="O30" s="55">
        <f>+O26+O27+O28+O29</f>
        <v>992653</v>
      </c>
      <c r="P30" s="21"/>
      <c r="Q30" s="64" t="s">
        <v>96</v>
      </c>
      <c r="R30" s="65">
        <f>+O31</f>
        <v>53839</v>
      </c>
      <c r="S30" s="21"/>
      <c r="T30" s="21"/>
      <c r="U30" s="21"/>
      <c r="V30" s="21"/>
      <c r="W30" s="21"/>
      <c r="X30" s="21"/>
      <c r="Y30" s="21"/>
    </row>
    <row r="31" spans="1:25" ht="30" customHeight="1" x14ac:dyDescent="0.2">
      <c r="A31" s="97"/>
      <c r="B31" s="45" t="s">
        <v>96</v>
      </c>
      <c r="C31" s="46">
        <v>291</v>
      </c>
      <c r="D31" s="46">
        <v>1126</v>
      </c>
      <c r="E31" s="46">
        <v>3785</v>
      </c>
      <c r="F31" s="46">
        <v>3302</v>
      </c>
      <c r="G31" s="46">
        <v>6159</v>
      </c>
      <c r="H31" s="46">
        <v>4747</v>
      </c>
      <c r="I31" s="47">
        <v>4530</v>
      </c>
      <c r="J31" s="47">
        <v>6711</v>
      </c>
      <c r="K31" s="47">
        <v>5975</v>
      </c>
      <c r="L31" s="47">
        <v>7977</v>
      </c>
      <c r="M31" s="47">
        <v>8436</v>
      </c>
      <c r="N31" s="47">
        <v>800</v>
      </c>
      <c r="O31" s="55">
        <f>+SUM(C31:N31)</f>
        <v>53839</v>
      </c>
      <c r="P31" s="21"/>
      <c r="Q31" s="21"/>
      <c r="R31" s="21"/>
      <c r="S31" s="21"/>
      <c r="T31" s="21"/>
      <c r="U31" s="21"/>
      <c r="V31" s="21"/>
      <c r="W31" s="21"/>
      <c r="X31" s="21"/>
      <c r="Y31" s="21"/>
    </row>
    <row r="32" spans="1:25" ht="41.25" customHeight="1" x14ac:dyDescent="0.2">
      <c r="A32" s="97"/>
      <c r="B32" s="45" t="s">
        <v>151</v>
      </c>
      <c r="C32" s="50">
        <f>+'GEC-06 Asistencias Equipam'!C30+'GEC-06 Asistencias Equipam'!C31</f>
        <v>51769</v>
      </c>
      <c r="D32" s="50">
        <f>+'GEC-06 Asistencias Equipam'!D30+'GEC-06 Asistencias Equipam'!D31</f>
        <v>30349</v>
      </c>
      <c r="E32" s="50">
        <f>+'GEC-06 Asistencias Equipam'!E30+'GEC-06 Asistencias Equipam'!E31</f>
        <v>69246</v>
      </c>
      <c r="F32" s="50">
        <f>+'GEC-06 Asistencias Equipam'!F30+'GEC-06 Asistencias Equipam'!F31</f>
        <v>111223</v>
      </c>
      <c r="G32" s="50">
        <f>+'GEC-06 Asistencias Equipam'!G30+'GEC-06 Asistencias Equipam'!G31</f>
        <v>92943</v>
      </c>
      <c r="H32" s="50">
        <f>+'GEC-06 Asistencias Equipam'!H30+'GEC-06 Asistencias Equipam'!H31</f>
        <v>95742</v>
      </c>
      <c r="I32" s="50">
        <f>+'GEC-06 Asistencias Equipam'!I30+'GEC-06 Asistencias Equipam'!I31</f>
        <v>94086</v>
      </c>
      <c r="J32" s="50">
        <f>+'GEC-06 Asistencias Equipam'!J30+'GEC-06 Asistencias Equipam'!J31</f>
        <v>84776</v>
      </c>
      <c r="K32" s="50">
        <f>+'GEC-06 Asistencias Equipam'!K30+'GEC-06 Asistencias Equipam'!K31</f>
        <v>108171</v>
      </c>
      <c r="L32" s="50">
        <f>+'GEC-06 Asistencias Equipam'!L30+'GEC-06 Asistencias Equipam'!L31</f>
        <v>114310</v>
      </c>
      <c r="M32" s="50">
        <f>+'GEC-06 Asistencias Equipam'!M30+'GEC-06 Asistencias Equipam'!M31</f>
        <v>90409</v>
      </c>
      <c r="N32" s="50">
        <f>+'GEC-06 Asistencias Equipam'!N30+'GEC-06 Asistencias Equipam'!N31</f>
        <v>103468</v>
      </c>
      <c r="O32" s="50">
        <f>+'GEC-06 Asistencias Equipam'!O30+'GEC-06 Asistencias Equipam'!O31</f>
        <v>1046492</v>
      </c>
      <c r="P32" s="21"/>
      <c r="Q32" s="21"/>
      <c r="R32" s="21"/>
      <c r="S32" s="21"/>
      <c r="T32" s="21"/>
      <c r="U32" s="21"/>
      <c r="V32" s="21"/>
      <c r="W32" s="21"/>
      <c r="X32" s="21"/>
      <c r="Y32" s="21"/>
    </row>
    <row r="33" spans="1:25" ht="26.25" customHeight="1" x14ac:dyDescent="0.2">
      <c r="A33" s="97"/>
      <c r="B33" s="45" t="s">
        <v>93</v>
      </c>
      <c r="C33" s="50">
        <v>43952</v>
      </c>
      <c r="D33" s="50">
        <v>27115</v>
      </c>
      <c r="E33" s="50">
        <v>88308</v>
      </c>
      <c r="F33" s="50">
        <v>75322</v>
      </c>
      <c r="G33" s="50">
        <v>70275</v>
      </c>
      <c r="H33" s="50">
        <v>118100</v>
      </c>
      <c r="I33" s="50">
        <v>126925</v>
      </c>
      <c r="J33" s="50">
        <v>153910</v>
      </c>
      <c r="K33" s="50">
        <v>103783</v>
      </c>
      <c r="L33" s="50">
        <v>266419</v>
      </c>
      <c r="M33" s="50">
        <v>90619</v>
      </c>
      <c r="N33" s="50">
        <v>67553</v>
      </c>
      <c r="O33" s="50">
        <v>1232281</v>
      </c>
      <c r="P33" s="38"/>
      <c r="Q33" s="38"/>
      <c r="R33" s="38"/>
      <c r="S33" s="38"/>
      <c r="T33" s="38"/>
      <c r="U33" s="38"/>
      <c r="V33" s="38"/>
      <c r="W33" s="38"/>
      <c r="X33" s="38"/>
      <c r="Y33" s="38"/>
    </row>
    <row r="34" spans="1:25" ht="26.25" customHeight="1" x14ac:dyDescent="0.2">
      <c r="A34" s="97"/>
      <c r="B34" s="45" t="s">
        <v>94</v>
      </c>
      <c r="C34" s="55">
        <f>+C32-C33</f>
        <v>7817</v>
      </c>
      <c r="D34" s="55">
        <f t="shared" ref="D34:O34" si="10">+D32-D33</f>
        <v>3234</v>
      </c>
      <c r="E34" s="55">
        <f t="shared" si="10"/>
        <v>-19062</v>
      </c>
      <c r="F34" s="55">
        <f t="shared" si="10"/>
        <v>35901</v>
      </c>
      <c r="G34" s="55">
        <f t="shared" si="10"/>
        <v>22668</v>
      </c>
      <c r="H34" s="55">
        <f t="shared" si="10"/>
        <v>-22358</v>
      </c>
      <c r="I34" s="55">
        <f t="shared" si="10"/>
        <v>-32839</v>
      </c>
      <c r="J34" s="55">
        <f t="shared" si="10"/>
        <v>-69134</v>
      </c>
      <c r="K34" s="55">
        <f t="shared" si="10"/>
        <v>4388</v>
      </c>
      <c r="L34" s="55">
        <f t="shared" si="10"/>
        <v>-152109</v>
      </c>
      <c r="M34" s="55">
        <f t="shared" si="10"/>
        <v>-210</v>
      </c>
      <c r="N34" s="55">
        <f t="shared" si="10"/>
        <v>35915</v>
      </c>
      <c r="O34" s="55">
        <f t="shared" si="10"/>
        <v>-185789</v>
      </c>
      <c r="P34" s="21"/>
      <c r="Q34" s="21"/>
      <c r="R34" s="21"/>
      <c r="S34" s="21"/>
      <c r="T34" s="21"/>
      <c r="U34" s="21"/>
      <c r="V34" s="21"/>
      <c r="W34" s="21"/>
      <c r="X34" s="21"/>
      <c r="Y34" s="21"/>
    </row>
    <row r="35" spans="1:25" ht="26.25" customHeight="1" x14ac:dyDescent="0.2">
      <c r="A35" s="97"/>
      <c r="B35" s="51" t="s">
        <v>120</v>
      </c>
      <c r="C35" s="52">
        <f>+C34/C33</f>
        <v>0.17785311248634875</v>
      </c>
      <c r="D35" s="52">
        <f t="shared" ref="D35:O35" si="11">+D34/D33</f>
        <v>0.11926977687626775</v>
      </c>
      <c r="E35" s="52">
        <f t="shared" si="11"/>
        <v>-0.21585813289849165</v>
      </c>
      <c r="F35" s="52">
        <f t="shared" si="11"/>
        <v>0.4766336528504288</v>
      </c>
      <c r="G35" s="52">
        <f t="shared" si="11"/>
        <v>0.32256136606189967</v>
      </c>
      <c r="H35" s="52">
        <f t="shared" si="11"/>
        <v>-0.18931414055884843</v>
      </c>
      <c r="I35" s="52">
        <f t="shared" si="11"/>
        <v>-0.25872759503643883</v>
      </c>
      <c r="J35" s="52">
        <f t="shared" si="11"/>
        <v>-0.44918458839581571</v>
      </c>
      <c r="K35" s="52">
        <f t="shared" si="11"/>
        <v>4.2280527639401447E-2</v>
      </c>
      <c r="L35" s="52">
        <f t="shared" si="11"/>
        <v>-0.57093900960517086</v>
      </c>
      <c r="M35" s="52">
        <f t="shared" si="11"/>
        <v>-2.31739480682859E-3</v>
      </c>
      <c r="N35" s="52">
        <f t="shared" si="11"/>
        <v>0.5316566251683863</v>
      </c>
      <c r="O35" s="52">
        <f t="shared" si="11"/>
        <v>-0.1507683718242836</v>
      </c>
      <c r="P35" s="21"/>
      <c r="Q35" s="21"/>
      <c r="R35" s="21"/>
      <c r="S35" s="21"/>
      <c r="T35" s="21"/>
      <c r="U35" s="21"/>
      <c r="V35" s="21"/>
      <c r="W35" s="21"/>
      <c r="X35" s="21"/>
      <c r="Y35" s="21"/>
    </row>
    <row r="36" spans="1:25" ht="26.25" customHeight="1" x14ac:dyDescent="0.2">
      <c r="A36" s="31"/>
      <c r="B36" s="31"/>
      <c r="C36" s="32">
        <v>0.8</v>
      </c>
      <c r="D36" s="32">
        <v>0.8</v>
      </c>
      <c r="E36" s="32">
        <v>0.8</v>
      </c>
      <c r="F36" s="32">
        <v>0.8</v>
      </c>
      <c r="G36" s="32">
        <v>0.8</v>
      </c>
      <c r="H36" s="32">
        <v>0.8</v>
      </c>
      <c r="I36" s="32">
        <v>0.8</v>
      </c>
      <c r="J36" s="32">
        <v>0.8</v>
      </c>
      <c r="K36" s="32">
        <v>0.8</v>
      </c>
      <c r="L36" s="32">
        <v>0.8</v>
      </c>
      <c r="M36" s="32">
        <v>0.8</v>
      </c>
      <c r="N36" s="32">
        <v>0.8</v>
      </c>
      <c r="O36" s="33"/>
      <c r="P36" s="21"/>
      <c r="Q36" s="21"/>
      <c r="R36" s="21"/>
      <c r="S36" s="21"/>
      <c r="T36" s="21"/>
      <c r="U36" s="21"/>
      <c r="V36" s="21"/>
      <c r="W36" s="21"/>
      <c r="X36" s="21"/>
      <c r="Y36" s="21"/>
    </row>
    <row r="37" spans="1:25" ht="27" customHeight="1" x14ac:dyDescent="0.2">
      <c r="A37" s="96" t="s">
        <v>48</v>
      </c>
      <c r="B37" s="96"/>
      <c r="C37" s="96"/>
      <c r="D37" s="96"/>
      <c r="E37" s="96"/>
      <c r="F37" s="96"/>
      <c r="G37" s="96"/>
      <c r="H37" s="96"/>
      <c r="I37" s="96"/>
      <c r="J37" s="96"/>
      <c r="K37" s="98" t="s">
        <v>49</v>
      </c>
      <c r="L37" s="98"/>
      <c r="M37" s="98"/>
      <c r="N37" s="98"/>
      <c r="O37" s="98"/>
      <c r="P37" s="21"/>
      <c r="Q37" s="21"/>
      <c r="R37" s="21"/>
      <c r="S37" s="21"/>
      <c r="T37" s="21"/>
      <c r="U37" s="21"/>
      <c r="V37" s="21"/>
      <c r="W37" s="21"/>
      <c r="X37" s="21"/>
      <c r="Y37" s="21"/>
    </row>
    <row r="38" spans="1:25" ht="34.5" customHeight="1" x14ac:dyDescent="0.2">
      <c r="A38" s="99"/>
      <c r="B38" s="99"/>
      <c r="C38" s="99"/>
      <c r="D38" s="99"/>
      <c r="E38" s="99"/>
      <c r="F38" s="99"/>
      <c r="G38" s="99"/>
      <c r="H38" s="99"/>
      <c r="I38" s="99"/>
      <c r="J38" s="99"/>
      <c r="K38" s="100" t="s">
        <v>50</v>
      </c>
      <c r="L38" s="100"/>
      <c r="M38" s="100"/>
      <c r="N38" s="100"/>
      <c r="O38" s="28"/>
      <c r="P38" s="21"/>
      <c r="Q38" s="21"/>
      <c r="R38" s="21"/>
      <c r="S38" s="21"/>
      <c r="T38" s="21"/>
      <c r="U38" s="21"/>
      <c r="V38" s="21"/>
      <c r="W38" s="21"/>
      <c r="X38" s="21"/>
      <c r="Y38" s="21"/>
    </row>
    <row r="39" spans="1:25" ht="34.5" customHeight="1" x14ac:dyDescent="0.2">
      <c r="A39" s="99"/>
      <c r="B39" s="99"/>
      <c r="C39" s="99"/>
      <c r="D39" s="99"/>
      <c r="E39" s="99"/>
      <c r="F39" s="99"/>
      <c r="G39" s="99"/>
      <c r="H39" s="99"/>
      <c r="I39" s="99"/>
      <c r="J39" s="99"/>
      <c r="K39" s="100" t="s">
        <v>51</v>
      </c>
      <c r="L39" s="100"/>
      <c r="M39" s="100"/>
      <c r="N39" s="100"/>
      <c r="O39" s="28"/>
      <c r="P39" s="21"/>
      <c r="Q39" s="21"/>
      <c r="R39" s="21"/>
      <c r="S39" s="21"/>
      <c r="T39" s="21"/>
      <c r="U39" s="21"/>
      <c r="V39" s="21"/>
      <c r="W39" s="21"/>
      <c r="X39" s="21"/>
      <c r="Y39" s="21"/>
    </row>
    <row r="40" spans="1:25" ht="34.5" customHeight="1" x14ac:dyDescent="0.2">
      <c r="A40" s="99"/>
      <c r="B40" s="99"/>
      <c r="C40" s="99"/>
      <c r="D40" s="99"/>
      <c r="E40" s="99"/>
      <c r="F40" s="99"/>
      <c r="G40" s="99"/>
      <c r="H40" s="99"/>
      <c r="I40" s="99"/>
      <c r="J40" s="99"/>
      <c r="K40" s="100" t="s">
        <v>52</v>
      </c>
      <c r="L40" s="100"/>
      <c r="M40" s="100"/>
      <c r="N40" s="100"/>
      <c r="O40" s="28"/>
      <c r="P40" s="21"/>
      <c r="Q40" s="21"/>
      <c r="R40" s="21"/>
      <c r="S40" s="21"/>
      <c r="T40" s="21"/>
      <c r="U40" s="21"/>
      <c r="V40" s="21"/>
      <c r="W40" s="21"/>
      <c r="X40" s="21"/>
      <c r="Y40" s="21"/>
    </row>
    <row r="41" spans="1:25" ht="34.5" customHeight="1" x14ac:dyDescent="0.2">
      <c r="A41" s="99"/>
      <c r="B41" s="99"/>
      <c r="C41" s="99"/>
      <c r="D41" s="99"/>
      <c r="E41" s="99"/>
      <c r="F41" s="99"/>
      <c r="G41" s="99"/>
      <c r="H41" s="99"/>
      <c r="I41" s="99"/>
      <c r="J41" s="99"/>
      <c r="K41" s="100" t="s">
        <v>54</v>
      </c>
      <c r="L41" s="100"/>
      <c r="M41" s="100"/>
      <c r="N41" s="100"/>
      <c r="O41" s="28"/>
      <c r="P41" s="21"/>
      <c r="Q41" s="21"/>
      <c r="R41" s="21"/>
      <c r="S41" s="21"/>
      <c r="T41" s="21"/>
      <c r="U41" s="21"/>
      <c r="V41" s="21"/>
      <c r="W41" s="21"/>
      <c r="X41" s="21"/>
      <c r="Y41" s="21"/>
    </row>
    <row r="42" spans="1:25" ht="34.5" customHeight="1" x14ac:dyDescent="0.2">
      <c r="A42" s="99"/>
      <c r="B42" s="99"/>
      <c r="C42" s="99"/>
      <c r="D42" s="99"/>
      <c r="E42" s="99"/>
      <c r="F42" s="99"/>
      <c r="G42" s="99"/>
      <c r="H42" s="99"/>
      <c r="I42" s="99"/>
      <c r="J42" s="99"/>
      <c r="K42" s="100" t="s">
        <v>55</v>
      </c>
      <c r="L42" s="100"/>
      <c r="M42" s="100"/>
      <c r="N42" s="100"/>
      <c r="O42" s="28"/>
      <c r="P42" s="21"/>
      <c r="Q42" s="21"/>
      <c r="R42" s="21"/>
      <c r="S42" s="21"/>
      <c r="T42" s="21"/>
      <c r="U42" s="21"/>
      <c r="V42" s="21"/>
      <c r="W42" s="21"/>
      <c r="X42" s="21"/>
      <c r="Y42" s="21"/>
    </row>
    <row r="43" spans="1:25" ht="34.5" customHeight="1" x14ac:dyDescent="0.2">
      <c r="A43" s="99"/>
      <c r="B43" s="99"/>
      <c r="C43" s="99"/>
      <c r="D43" s="99"/>
      <c r="E43" s="99"/>
      <c r="F43" s="99"/>
      <c r="G43" s="99"/>
      <c r="H43" s="99"/>
      <c r="I43" s="99"/>
      <c r="J43" s="99"/>
      <c r="K43" s="109" t="s">
        <v>56</v>
      </c>
      <c r="L43" s="109"/>
      <c r="M43" s="109"/>
      <c r="N43" s="109"/>
      <c r="O43" s="109"/>
      <c r="P43" s="21"/>
      <c r="Q43" s="21"/>
      <c r="R43" s="21"/>
      <c r="S43" s="21"/>
      <c r="T43" s="21"/>
      <c r="U43" s="21"/>
      <c r="V43" s="21"/>
      <c r="W43" s="21"/>
      <c r="X43" s="21"/>
      <c r="Y43" s="21"/>
    </row>
    <row r="44" spans="1:25" ht="34.5" customHeight="1" x14ac:dyDescent="0.2">
      <c r="A44" s="99"/>
      <c r="B44" s="99"/>
      <c r="C44" s="99"/>
      <c r="D44" s="99"/>
      <c r="E44" s="99"/>
      <c r="F44" s="99"/>
      <c r="G44" s="99"/>
      <c r="H44" s="99"/>
      <c r="I44" s="99"/>
      <c r="J44" s="99"/>
      <c r="K44" s="76" t="s">
        <v>69</v>
      </c>
      <c r="L44" s="76"/>
      <c r="M44" s="76"/>
      <c r="N44" s="76"/>
      <c r="O44" s="76"/>
      <c r="P44" s="21"/>
      <c r="Q44" s="21"/>
      <c r="R44" s="21"/>
      <c r="S44" s="21"/>
      <c r="T44" s="21"/>
      <c r="U44" s="21"/>
      <c r="V44" s="21"/>
      <c r="W44" s="21"/>
      <c r="X44" s="21"/>
      <c r="Y44" s="21"/>
    </row>
    <row r="45" spans="1:25" ht="34.5" customHeight="1" x14ac:dyDescent="0.2">
      <c r="A45" s="99"/>
      <c r="B45" s="99"/>
      <c r="C45" s="99"/>
      <c r="D45" s="99"/>
      <c r="E45" s="99"/>
      <c r="F45" s="99"/>
      <c r="G45" s="99"/>
      <c r="H45" s="99"/>
      <c r="I45" s="99"/>
      <c r="J45" s="99"/>
      <c r="K45" s="76" t="s">
        <v>147</v>
      </c>
      <c r="L45" s="76"/>
      <c r="M45" s="76"/>
      <c r="N45" s="76"/>
      <c r="O45" s="76"/>
      <c r="P45" s="21"/>
      <c r="Q45" s="21"/>
      <c r="R45" s="21"/>
      <c r="S45" s="21"/>
      <c r="T45" s="21"/>
      <c r="U45" s="21"/>
      <c r="V45" s="21"/>
      <c r="W45" s="21"/>
      <c r="X45" s="21"/>
      <c r="Y45" s="21"/>
    </row>
    <row r="46" spans="1:25" ht="27" customHeight="1" x14ac:dyDescent="0.2">
      <c r="A46" s="94" t="s">
        <v>152</v>
      </c>
      <c r="B46" s="94"/>
      <c r="C46" s="94"/>
      <c r="D46" s="94"/>
      <c r="E46" s="94"/>
      <c r="F46" s="94"/>
      <c r="G46" s="94"/>
      <c r="H46" s="94"/>
      <c r="I46" s="94"/>
      <c r="J46" s="94"/>
      <c r="K46" s="95" t="s">
        <v>57</v>
      </c>
      <c r="L46" s="95"/>
      <c r="M46" s="34">
        <v>31</v>
      </c>
      <c r="N46" s="34">
        <v>12</v>
      </c>
      <c r="O46" s="34">
        <v>2107</v>
      </c>
      <c r="P46" s="21"/>
      <c r="Q46" s="21"/>
      <c r="R46" s="21"/>
      <c r="S46" s="21"/>
      <c r="T46" s="21"/>
      <c r="U46" s="21"/>
      <c r="V46" s="21"/>
      <c r="W46" s="21"/>
      <c r="X46" s="21"/>
      <c r="Y46" s="21"/>
    </row>
    <row r="47" spans="1:25" ht="27" customHeight="1" x14ac:dyDescent="0.2">
      <c r="A47" s="94"/>
      <c r="B47" s="94"/>
      <c r="C47" s="94"/>
      <c r="D47" s="94"/>
      <c r="E47" s="94"/>
      <c r="F47" s="94"/>
      <c r="G47" s="94"/>
      <c r="H47" s="94"/>
      <c r="I47" s="94"/>
      <c r="J47" s="94"/>
      <c r="K47" s="95" t="s">
        <v>58</v>
      </c>
      <c r="L47" s="95"/>
      <c r="M47" s="34">
        <v>8</v>
      </c>
      <c r="N47" s="34">
        <v>2</v>
      </c>
      <c r="O47" s="34">
        <v>2018</v>
      </c>
      <c r="P47" s="21"/>
      <c r="Q47" s="21"/>
      <c r="R47" s="21"/>
      <c r="S47" s="21"/>
      <c r="T47" s="21"/>
      <c r="U47" s="21"/>
      <c r="V47" s="21"/>
      <c r="W47" s="21"/>
      <c r="X47" s="21"/>
      <c r="Y47" s="21"/>
    </row>
    <row r="48" spans="1:25" ht="18" customHeight="1" x14ac:dyDescent="0.2">
      <c r="A48" s="94"/>
      <c r="B48" s="94"/>
      <c r="C48" s="94"/>
      <c r="D48" s="94"/>
      <c r="E48" s="94"/>
      <c r="F48" s="94"/>
      <c r="G48" s="94"/>
      <c r="H48" s="94"/>
      <c r="I48" s="94"/>
      <c r="J48" s="94"/>
      <c r="K48" s="72" t="s">
        <v>59</v>
      </c>
      <c r="L48" s="72"/>
      <c r="M48" s="73" t="s">
        <v>119</v>
      </c>
      <c r="N48" s="73"/>
      <c r="O48" s="73"/>
      <c r="P48" s="21"/>
      <c r="Q48" s="21"/>
      <c r="R48" s="21"/>
      <c r="S48" s="21"/>
      <c r="T48" s="21"/>
      <c r="U48" s="21"/>
      <c r="V48" s="21"/>
      <c r="W48" s="21"/>
      <c r="X48" s="21"/>
      <c r="Y48" s="21"/>
    </row>
    <row r="49" spans="2:2" ht="12.75" customHeight="1" x14ac:dyDescent="0.2"/>
    <row r="50" spans="2:2" ht="12.75" customHeight="1" x14ac:dyDescent="0.2"/>
    <row r="51" spans="2:2" ht="12.75" customHeight="1" x14ac:dyDescent="0.2"/>
    <row r="52" spans="2:2" ht="12.75" customHeight="1" x14ac:dyDescent="0.2">
      <c r="B52" s="59" t="s">
        <v>135</v>
      </c>
    </row>
    <row r="53" spans="2:2" ht="12.75" customHeight="1" x14ac:dyDescent="0.2">
      <c r="B53" s="59" t="s">
        <v>136</v>
      </c>
    </row>
    <row r="54" spans="2:2" ht="12.75" customHeight="1" x14ac:dyDescent="0.2">
      <c r="B54" s="59" t="s">
        <v>137</v>
      </c>
    </row>
    <row r="55" spans="2:2" ht="12.75" customHeight="1" x14ac:dyDescent="0.2">
      <c r="B55" s="59" t="s">
        <v>138</v>
      </c>
    </row>
    <row r="56" spans="2:2" ht="12.75" customHeight="1" x14ac:dyDescent="0.2">
      <c r="B56" s="59" t="s">
        <v>139</v>
      </c>
    </row>
    <row r="57" spans="2:2" ht="12.75" customHeight="1" x14ac:dyDescent="0.2">
      <c r="B57" s="59" t="s">
        <v>140</v>
      </c>
    </row>
    <row r="58" spans="2:2" ht="12.75" customHeight="1" x14ac:dyDescent="0.2">
      <c r="B58" s="59" t="s">
        <v>134</v>
      </c>
    </row>
    <row r="59" spans="2:2" ht="12.75" customHeight="1" x14ac:dyDescent="0.2">
      <c r="B59" s="59" t="s">
        <v>141</v>
      </c>
    </row>
    <row r="60" spans="2:2" ht="12.75" customHeight="1" x14ac:dyDescent="0.2">
      <c r="B60" s="59" t="s">
        <v>142</v>
      </c>
    </row>
    <row r="61" spans="2:2" ht="12.75" customHeight="1" x14ac:dyDescent="0.2"/>
    <row r="62" spans="2:2" ht="12.75" customHeight="1" x14ac:dyDescent="0.2"/>
    <row r="63" spans="2:2" ht="12.75" customHeight="1" x14ac:dyDescent="0.2"/>
    <row r="64" spans="2:2"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sheetData>
  <mergeCells count="55">
    <mergeCell ref="A10:C10"/>
    <mergeCell ref="D10:I10"/>
    <mergeCell ref="J10:L10"/>
    <mergeCell ref="M10:O10"/>
    <mergeCell ref="A1:C2"/>
    <mergeCell ref="D1:L3"/>
    <mergeCell ref="M1:O2"/>
    <mergeCell ref="M3:O4"/>
    <mergeCell ref="D4:L6"/>
    <mergeCell ref="M5:O6"/>
    <mergeCell ref="A8:O8"/>
    <mergeCell ref="A9:C9"/>
    <mergeCell ref="D9:I9"/>
    <mergeCell ref="J9:L9"/>
    <mergeCell ref="M9:O9"/>
    <mergeCell ref="A11:C11"/>
    <mergeCell ref="D11:I11"/>
    <mergeCell ref="J11:L11"/>
    <mergeCell ref="M11:O11"/>
    <mergeCell ref="A12:C12"/>
    <mergeCell ref="D12:I12"/>
    <mergeCell ref="J12:L12"/>
    <mergeCell ref="M12:O12"/>
    <mergeCell ref="A13:C13"/>
    <mergeCell ref="D13:I13"/>
    <mergeCell ref="J13:L13"/>
    <mergeCell ref="M13:O13"/>
    <mergeCell ref="A14:C14"/>
    <mergeCell ref="D14:I14"/>
    <mergeCell ref="J14:L14"/>
    <mergeCell ref="M14:O14"/>
    <mergeCell ref="A15:C16"/>
    <mergeCell ref="D15:H15"/>
    <mergeCell ref="I15:K16"/>
    <mergeCell ref="L15:O15"/>
    <mergeCell ref="D16:H16"/>
    <mergeCell ref="L16:O16"/>
    <mergeCell ref="A18:O18"/>
    <mergeCell ref="A20:A35"/>
    <mergeCell ref="A37:J37"/>
    <mergeCell ref="K37:O37"/>
    <mergeCell ref="A38:J45"/>
    <mergeCell ref="K38:N38"/>
    <mergeCell ref="K39:N39"/>
    <mergeCell ref="K40:N40"/>
    <mergeCell ref="K41:N41"/>
    <mergeCell ref="K42:N42"/>
    <mergeCell ref="K43:O43"/>
    <mergeCell ref="K44:O44"/>
    <mergeCell ref="K45:O45"/>
    <mergeCell ref="A46:J48"/>
    <mergeCell ref="K46:L46"/>
    <mergeCell ref="K47:L47"/>
    <mergeCell ref="K48:L48"/>
    <mergeCell ref="M48:O48"/>
  </mergeCells>
  <dataValidations disablePrompts="1" count="1">
    <dataValidation type="list" operator="equal" allowBlank="1" showErrorMessage="1" sqref="D10:I10">
      <formula1>$B$52:$B$60</formula1>
    </dataValidation>
  </dataValidations>
  <pageMargins left="0.19685039370078741" right="0.19685039370078741" top="0.47244094488188981" bottom="0.47244094488188981" header="0.19685039370078741" footer="0.19685039370078741"/>
  <pageSetup firstPageNumber="0" orientation="landscape" horizontalDpi="300" verticalDpi="300" r:id="rId1"/>
  <headerFooter alignWithMargins="0">
    <oddHeader>&amp;C&amp;"Times New Roman,Normal"&amp;12&amp;A</oddHeader>
    <oddFooter>&amp;C&amp;"Times New Roman,Normal"&amp;12Página &amp;P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9"/>
  <sheetViews>
    <sheetView topLeftCell="A14" zoomScale="75" zoomScaleNormal="75" zoomScaleSheetLayoutView="100" workbookViewId="0">
      <selection activeCell="L23" sqref="L23"/>
    </sheetView>
  </sheetViews>
  <sheetFormatPr baseColWidth="10" defaultColWidth="10.85546875" defaultRowHeight="12.75" x14ac:dyDescent="0.2"/>
  <cols>
    <col min="1" max="1" width="5.7109375" style="1" bestFit="1" customWidth="1" collapsed="1"/>
    <col min="2" max="2" width="24.85546875" style="1" customWidth="1" collapsed="1"/>
    <col min="3" max="3" width="8.7109375" style="1" bestFit="1" customWidth="1" collapsed="1"/>
    <col min="4" max="10" width="9.140625" style="1" bestFit="1" customWidth="1" collapsed="1"/>
    <col min="11" max="14" width="9.85546875" style="1" bestFit="1" customWidth="1" collapsed="1"/>
    <col min="15" max="15" width="10.7109375" style="1" customWidth="1" collapsed="1"/>
    <col min="16" max="16" width="2.5703125" style="1" customWidth="1" collapsed="1"/>
    <col min="17" max="16384" width="10.85546875" style="1" collapsed="1"/>
  </cols>
  <sheetData>
    <row r="1" spans="1:15" s="2" customFormat="1" ht="15.75" customHeight="1" x14ac:dyDescent="0.2">
      <c r="A1" s="87"/>
      <c r="B1" s="87"/>
      <c r="C1" s="87"/>
      <c r="D1" s="88" t="s">
        <v>0</v>
      </c>
      <c r="E1" s="88"/>
      <c r="F1" s="88"/>
      <c r="G1" s="88"/>
      <c r="H1" s="88"/>
      <c r="I1" s="88"/>
      <c r="J1" s="88"/>
      <c r="K1" s="88"/>
      <c r="L1" s="88"/>
      <c r="M1" s="89" t="s">
        <v>1</v>
      </c>
      <c r="N1" s="89"/>
      <c r="O1" s="89"/>
    </row>
    <row r="2" spans="1:15" s="2" customFormat="1" ht="15.75" customHeight="1" x14ac:dyDescent="0.2">
      <c r="A2" s="87"/>
      <c r="B2" s="87"/>
      <c r="C2" s="87"/>
      <c r="D2" s="88"/>
      <c r="E2" s="88"/>
      <c r="F2" s="88"/>
      <c r="G2" s="88"/>
      <c r="H2" s="88"/>
      <c r="I2" s="88"/>
      <c r="J2" s="88"/>
      <c r="K2" s="88"/>
      <c r="L2" s="88"/>
      <c r="M2" s="89"/>
      <c r="N2" s="89"/>
      <c r="O2" s="89"/>
    </row>
    <row r="3" spans="1:15" s="2" customFormat="1" ht="15.75" customHeight="1" x14ac:dyDescent="0.2">
      <c r="A3" s="87"/>
      <c r="B3" s="87"/>
      <c r="C3" s="87"/>
      <c r="D3" s="88"/>
      <c r="E3" s="88"/>
      <c r="F3" s="88"/>
      <c r="G3" s="88"/>
      <c r="H3" s="88"/>
      <c r="I3" s="88"/>
      <c r="J3" s="88"/>
      <c r="K3" s="88"/>
      <c r="L3" s="88"/>
      <c r="M3" s="89" t="s">
        <v>2</v>
      </c>
      <c r="N3" s="89"/>
      <c r="O3" s="89"/>
    </row>
    <row r="4" spans="1:15" s="2" customFormat="1" ht="15.75" customHeight="1" x14ac:dyDescent="0.2">
      <c r="A4" s="87"/>
      <c r="B4" s="87"/>
      <c r="C4" s="87"/>
      <c r="D4" s="88" t="s">
        <v>3</v>
      </c>
      <c r="E4" s="88"/>
      <c r="F4" s="88"/>
      <c r="G4" s="88"/>
      <c r="H4" s="88"/>
      <c r="I4" s="88"/>
      <c r="J4" s="88"/>
      <c r="K4" s="88"/>
      <c r="L4" s="88"/>
      <c r="M4" s="89"/>
      <c r="N4" s="89"/>
      <c r="O4" s="89"/>
    </row>
    <row r="5" spans="1:15" s="2" customFormat="1" ht="15.75" customHeight="1" x14ac:dyDescent="0.2">
      <c r="A5" s="87"/>
      <c r="B5" s="87"/>
      <c r="C5" s="87"/>
      <c r="D5" s="88"/>
      <c r="E5" s="88"/>
      <c r="F5" s="88"/>
      <c r="G5" s="88"/>
      <c r="H5" s="88"/>
      <c r="I5" s="88"/>
      <c r="J5" s="88"/>
      <c r="K5" s="88"/>
      <c r="L5" s="88"/>
      <c r="M5" s="89" t="s">
        <v>4</v>
      </c>
      <c r="N5" s="89"/>
      <c r="O5" s="89"/>
    </row>
    <row r="6" spans="1:15" s="2" customFormat="1" ht="15.75" customHeight="1" x14ac:dyDescent="0.2">
      <c r="A6" s="87"/>
      <c r="B6" s="87"/>
      <c r="C6" s="87"/>
      <c r="D6" s="88"/>
      <c r="E6" s="88"/>
      <c r="F6" s="88"/>
      <c r="G6" s="88"/>
      <c r="H6" s="88"/>
      <c r="I6" s="88"/>
      <c r="J6" s="88"/>
      <c r="K6" s="88"/>
      <c r="L6" s="88"/>
      <c r="M6" s="89"/>
      <c r="N6" s="89"/>
      <c r="O6" s="89"/>
    </row>
    <row r="7" spans="1:15" s="2" customFormat="1" ht="29.85" customHeight="1" x14ac:dyDescent="0.2">
      <c r="A7" s="86"/>
      <c r="B7" s="86"/>
      <c r="C7" s="86"/>
      <c r="D7" s="86"/>
      <c r="E7" s="86"/>
      <c r="F7" s="86"/>
      <c r="G7" s="86"/>
      <c r="H7" s="86"/>
      <c r="I7" s="86"/>
      <c r="J7" s="86"/>
      <c r="K7" s="86"/>
      <c r="L7" s="86"/>
      <c r="M7" s="86"/>
      <c r="N7" s="86"/>
      <c r="O7" s="86"/>
    </row>
    <row r="8" spans="1:15" ht="30" customHeight="1" x14ac:dyDescent="0.2">
      <c r="A8" s="74" t="s">
        <v>5</v>
      </c>
      <c r="B8" s="74"/>
      <c r="C8" s="74"/>
      <c r="D8" s="74"/>
      <c r="E8" s="74"/>
      <c r="F8" s="74"/>
      <c r="G8" s="74"/>
      <c r="H8" s="74"/>
      <c r="I8" s="74"/>
      <c r="J8" s="74"/>
      <c r="K8" s="74"/>
      <c r="L8" s="74"/>
      <c r="M8" s="74"/>
      <c r="N8" s="74"/>
      <c r="O8" s="74"/>
    </row>
    <row r="9" spans="1:15" ht="61.5" customHeight="1" x14ac:dyDescent="0.2">
      <c r="A9" s="81" t="s">
        <v>6</v>
      </c>
      <c r="B9" s="81"/>
      <c r="C9" s="81"/>
      <c r="D9" s="112" t="s">
        <v>121</v>
      </c>
      <c r="E9" s="112"/>
      <c r="F9" s="112"/>
      <c r="G9" s="112"/>
      <c r="H9" s="112"/>
      <c r="I9" s="112"/>
      <c r="J9" s="81" t="s">
        <v>8</v>
      </c>
      <c r="K9" s="81"/>
      <c r="L9" s="81"/>
      <c r="M9" s="84" t="s">
        <v>9</v>
      </c>
      <c r="N9" s="84"/>
      <c r="O9" s="84"/>
    </row>
    <row r="10" spans="1:15" ht="42" customHeight="1" x14ac:dyDescent="0.2">
      <c r="A10" s="81" t="s">
        <v>10</v>
      </c>
      <c r="B10" s="81"/>
      <c r="C10" s="81"/>
      <c r="D10" s="85" t="s">
        <v>140</v>
      </c>
      <c r="E10" s="85"/>
      <c r="F10" s="85"/>
      <c r="G10" s="85"/>
      <c r="H10" s="85"/>
      <c r="I10" s="85"/>
      <c r="J10" s="81" t="s">
        <v>11</v>
      </c>
      <c r="K10" s="81"/>
      <c r="L10" s="81"/>
      <c r="M10" s="84" t="s">
        <v>12</v>
      </c>
      <c r="N10" s="84"/>
      <c r="O10" s="84"/>
    </row>
    <row r="11" spans="1:15" ht="52.9" customHeight="1" x14ac:dyDescent="0.2">
      <c r="A11" s="81" t="s">
        <v>13</v>
      </c>
      <c r="B11" s="81"/>
      <c r="C11" s="81"/>
      <c r="D11" s="82" t="s">
        <v>122</v>
      </c>
      <c r="E11" s="82"/>
      <c r="F11" s="82"/>
      <c r="G11" s="82"/>
      <c r="H11" s="82"/>
      <c r="I11" s="82"/>
      <c r="J11" s="81" t="s">
        <v>15</v>
      </c>
      <c r="K11" s="81"/>
      <c r="L11" s="81"/>
      <c r="M11" s="84" t="s">
        <v>16</v>
      </c>
      <c r="N11" s="84"/>
      <c r="O11" s="84"/>
    </row>
    <row r="12" spans="1:15" ht="99" customHeight="1" x14ac:dyDescent="0.2">
      <c r="A12" s="81" t="s">
        <v>17</v>
      </c>
      <c r="B12" s="81"/>
      <c r="C12" s="81"/>
      <c r="D12" s="82" t="s">
        <v>123</v>
      </c>
      <c r="E12" s="82"/>
      <c r="F12" s="82"/>
      <c r="G12" s="82"/>
      <c r="H12" s="82"/>
      <c r="I12" s="82"/>
      <c r="J12" s="81" t="s">
        <v>18</v>
      </c>
      <c r="K12" s="81"/>
      <c r="L12" s="81"/>
      <c r="M12" s="84" t="s">
        <v>66</v>
      </c>
      <c r="N12" s="84"/>
      <c r="O12" s="84"/>
    </row>
    <row r="13" spans="1:15" ht="62.25" customHeight="1" x14ac:dyDescent="0.2">
      <c r="A13" s="81" t="s">
        <v>20</v>
      </c>
      <c r="B13" s="81"/>
      <c r="C13" s="81"/>
      <c r="D13" s="82" t="s">
        <v>100</v>
      </c>
      <c r="E13" s="82"/>
      <c r="F13" s="82"/>
      <c r="G13" s="82"/>
      <c r="H13" s="82"/>
      <c r="I13" s="82"/>
      <c r="J13" s="81" t="s">
        <v>22</v>
      </c>
      <c r="K13" s="81"/>
      <c r="L13" s="81"/>
      <c r="M13" s="113" t="s">
        <v>145</v>
      </c>
      <c r="N13" s="113"/>
      <c r="O13" s="113"/>
    </row>
    <row r="14" spans="1:15" ht="63.4" customHeight="1" x14ac:dyDescent="0.2">
      <c r="A14" s="81" t="s">
        <v>23</v>
      </c>
      <c r="B14" s="81"/>
      <c r="C14" s="81"/>
      <c r="D14" s="112" t="s">
        <v>124</v>
      </c>
      <c r="E14" s="112"/>
      <c r="F14" s="112"/>
      <c r="G14" s="112"/>
      <c r="H14" s="112"/>
      <c r="I14" s="112"/>
      <c r="J14" s="81" t="s">
        <v>25</v>
      </c>
      <c r="K14" s="81"/>
      <c r="L14" s="81"/>
      <c r="M14" s="83" t="s">
        <v>125</v>
      </c>
      <c r="N14" s="83"/>
      <c r="O14" s="83"/>
    </row>
    <row r="15" spans="1:15" ht="36.75" customHeight="1" x14ac:dyDescent="0.2">
      <c r="A15" s="81" t="s">
        <v>26</v>
      </c>
      <c r="B15" s="81"/>
      <c r="C15" s="81"/>
      <c r="D15" s="84" t="s">
        <v>148</v>
      </c>
      <c r="E15" s="84"/>
      <c r="F15" s="84"/>
      <c r="G15" s="84"/>
      <c r="H15" s="84"/>
      <c r="I15" s="81" t="s">
        <v>27</v>
      </c>
      <c r="J15" s="81"/>
      <c r="K15" s="81"/>
      <c r="L15" s="76" t="s">
        <v>69</v>
      </c>
      <c r="M15" s="76"/>
      <c r="N15" s="76"/>
      <c r="O15" s="76"/>
    </row>
    <row r="16" spans="1:15" ht="35.25" customHeight="1" x14ac:dyDescent="0.2">
      <c r="A16" s="81"/>
      <c r="B16" s="81"/>
      <c r="C16" s="81"/>
      <c r="D16" s="84" t="s">
        <v>28</v>
      </c>
      <c r="E16" s="84"/>
      <c r="F16" s="84"/>
      <c r="G16" s="84"/>
      <c r="H16" s="84"/>
      <c r="I16" s="81"/>
      <c r="J16" s="81"/>
      <c r="K16" s="81"/>
      <c r="L16" s="76" t="s">
        <v>147</v>
      </c>
      <c r="M16" s="76"/>
      <c r="N16" s="76"/>
      <c r="O16" s="76"/>
    </row>
    <row r="17" spans="1:30" s="5" customFormat="1" ht="6.75" customHeight="1" x14ac:dyDescent="0.2"/>
    <row r="18" spans="1:30" ht="24.75" customHeight="1" x14ac:dyDescent="0.2">
      <c r="A18" s="74" t="s">
        <v>29</v>
      </c>
      <c r="B18" s="74"/>
      <c r="C18" s="74"/>
      <c r="D18" s="74"/>
      <c r="E18" s="74"/>
      <c r="F18" s="74"/>
      <c r="G18" s="74"/>
      <c r="H18" s="74"/>
      <c r="I18" s="74"/>
      <c r="J18" s="74"/>
      <c r="K18" s="74"/>
      <c r="L18" s="74"/>
      <c r="M18" s="74"/>
      <c r="N18" s="74"/>
      <c r="O18" s="74"/>
    </row>
    <row r="19" spans="1:30" ht="24.75" customHeight="1" x14ac:dyDescent="0.2">
      <c r="A19" s="3" t="s">
        <v>30</v>
      </c>
      <c r="B19" s="6" t="s">
        <v>31</v>
      </c>
      <c r="C19" s="6" t="s">
        <v>32</v>
      </c>
      <c r="D19" s="3" t="s">
        <v>33</v>
      </c>
      <c r="E19" s="3" t="s">
        <v>34</v>
      </c>
      <c r="F19" s="3" t="s">
        <v>35</v>
      </c>
      <c r="G19" s="3" t="s">
        <v>36</v>
      </c>
      <c r="H19" s="3" t="s">
        <v>37</v>
      </c>
      <c r="I19" s="3" t="s">
        <v>38</v>
      </c>
      <c r="J19" s="3" t="s">
        <v>39</v>
      </c>
      <c r="K19" s="3" t="s">
        <v>40</v>
      </c>
      <c r="L19" s="3" t="s">
        <v>41</v>
      </c>
      <c r="M19" s="3" t="s">
        <v>42</v>
      </c>
      <c r="N19" s="3" t="s">
        <v>43</v>
      </c>
      <c r="O19" s="3" t="s">
        <v>44</v>
      </c>
      <c r="R19"/>
      <c r="U19"/>
    </row>
    <row r="20" spans="1:30" ht="36" customHeight="1" x14ac:dyDescent="0.2">
      <c r="A20" s="90">
        <v>2017</v>
      </c>
      <c r="B20" s="7" t="s">
        <v>126</v>
      </c>
      <c r="C20" s="60">
        <f>+'GEC-06 Asistencias Equipam'!C24+'GEC-06 Asistencias Equipam'!C31</f>
        <v>8078</v>
      </c>
      <c r="D20" s="60">
        <f>+'GEC-06 Asistencias Equipam'!D24+'GEC-06 Asistencias Equipam'!D31</f>
        <v>7705</v>
      </c>
      <c r="E20" s="60">
        <f>+'GEC-06 Asistencias Equipam'!E24+'GEC-06 Asistencias Equipam'!E31</f>
        <v>19433</v>
      </c>
      <c r="F20" s="60">
        <f>+'GEC-06 Asistencias Equipam'!F24+'GEC-06 Asistencias Equipam'!F31</f>
        <v>16435</v>
      </c>
      <c r="G20" s="60">
        <f>+'GEC-06 Asistencias Equipam'!G24+'GEC-06 Asistencias Equipam'!G31</f>
        <v>24548</v>
      </c>
      <c r="H20" s="60">
        <f>+'GEC-06 Asistencias Equipam'!H24+'GEC-06 Asistencias Equipam'!H31</f>
        <v>20144</v>
      </c>
      <c r="I20" s="60">
        <f>+'GEC-06 Asistencias Equipam'!I24+'GEC-06 Asistencias Equipam'!I31</f>
        <v>20402</v>
      </c>
      <c r="J20" s="60">
        <f>+'GEC-06 Asistencias Equipam'!J24+'GEC-06 Asistencias Equipam'!J31</f>
        <v>20803</v>
      </c>
      <c r="K20" s="60">
        <f>+'GEC-06 Asistencias Equipam'!K24+'GEC-06 Asistencias Equipam'!K31</f>
        <v>17257</v>
      </c>
      <c r="L20" s="60">
        <f>+'GEC-06 Asistencias Equipam'!L24+'GEC-06 Asistencias Equipam'!L31</f>
        <v>27648</v>
      </c>
      <c r="M20" s="60">
        <f>+'GEC-06 Asistencias Equipam'!M24+'GEC-06 Asistencias Equipam'!M31</f>
        <v>29263</v>
      </c>
      <c r="N20" s="60">
        <f>+'GEC-06 Asistencias Equipam'!N24+'GEC-06 Asistencias Equipam'!N31</f>
        <v>33135</v>
      </c>
      <c r="O20" s="8">
        <f>+SUM(C20:N20)</f>
        <v>244851</v>
      </c>
    </row>
    <row r="21" spans="1:30" ht="38.25" customHeight="1" x14ac:dyDescent="0.2">
      <c r="A21" s="90"/>
      <c r="B21" s="7" t="s">
        <v>127</v>
      </c>
      <c r="C21" s="60"/>
      <c r="D21" s="60"/>
      <c r="E21" s="60"/>
      <c r="F21" s="60"/>
      <c r="G21" s="60"/>
      <c r="H21" s="60"/>
      <c r="I21" s="60"/>
      <c r="J21" s="60"/>
      <c r="K21" s="60"/>
      <c r="L21" s="60"/>
      <c r="M21" s="60"/>
      <c r="N21" s="60"/>
      <c r="O21" s="8"/>
      <c r="R21"/>
      <c r="S21"/>
      <c r="T21"/>
      <c r="U21"/>
    </row>
    <row r="22" spans="1:30" ht="38.25" customHeight="1" x14ac:dyDescent="0.2">
      <c r="A22" s="90"/>
      <c r="B22" s="10" t="s">
        <v>128</v>
      </c>
      <c r="C22" s="60">
        <v>43952</v>
      </c>
      <c r="D22" s="60">
        <v>27115</v>
      </c>
      <c r="E22" s="60">
        <v>88308</v>
      </c>
      <c r="F22" s="60">
        <v>75322</v>
      </c>
      <c r="G22" s="60">
        <v>70275</v>
      </c>
      <c r="H22" s="60">
        <v>118100</v>
      </c>
      <c r="I22" s="60">
        <v>126925</v>
      </c>
      <c r="J22" s="60">
        <v>153910</v>
      </c>
      <c r="K22" s="60">
        <v>103783</v>
      </c>
      <c r="L22" s="60">
        <v>266419</v>
      </c>
      <c r="M22" s="60">
        <v>90619</v>
      </c>
      <c r="N22" s="60">
        <v>67553</v>
      </c>
      <c r="O22" s="8">
        <v>1232281</v>
      </c>
      <c r="R22" s="56" t="s">
        <v>126</v>
      </c>
      <c r="S22" s="57">
        <f>+C20</f>
        <v>8078</v>
      </c>
      <c r="T22" s="57">
        <f t="shared" ref="T22:AD22" si="0">+D20</f>
        <v>7705</v>
      </c>
      <c r="U22" s="57">
        <f t="shared" si="0"/>
        <v>19433</v>
      </c>
      <c r="V22" s="57">
        <f t="shared" si="0"/>
        <v>16435</v>
      </c>
      <c r="W22" s="57">
        <f t="shared" si="0"/>
        <v>24548</v>
      </c>
      <c r="X22" s="57">
        <f t="shared" si="0"/>
        <v>20144</v>
      </c>
      <c r="Y22" s="57">
        <f t="shared" si="0"/>
        <v>20402</v>
      </c>
      <c r="Z22" s="57">
        <f t="shared" si="0"/>
        <v>20803</v>
      </c>
      <c r="AA22" s="57">
        <f t="shared" si="0"/>
        <v>17257</v>
      </c>
      <c r="AB22" s="57">
        <f t="shared" si="0"/>
        <v>27648</v>
      </c>
      <c r="AC22" s="57">
        <f t="shared" si="0"/>
        <v>29263</v>
      </c>
      <c r="AD22" s="57">
        <f t="shared" si="0"/>
        <v>33135</v>
      </c>
    </row>
    <row r="23" spans="1:30" ht="35.25" customHeight="1" x14ac:dyDescent="0.2">
      <c r="A23" s="90"/>
      <c r="B23" s="10" t="s">
        <v>129</v>
      </c>
      <c r="C23" s="68">
        <f t="shared" ref="C23:O23" si="1">+(C20-C22)/C22</f>
        <v>-0.81620859119038947</v>
      </c>
      <c r="D23" s="68">
        <f t="shared" si="1"/>
        <v>-0.71583994099207082</v>
      </c>
      <c r="E23" s="68">
        <f t="shared" si="1"/>
        <v>-0.77994066222765779</v>
      </c>
      <c r="F23" s="68">
        <f t="shared" si="1"/>
        <v>-0.7818034571572714</v>
      </c>
      <c r="G23" s="68">
        <f t="shared" si="1"/>
        <v>-0.65068658840270366</v>
      </c>
      <c r="H23" s="68">
        <f t="shared" si="1"/>
        <v>-0.82943268416596105</v>
      </c>
      <c r="I23" s="68">
        <f t="shared" si="1"/>
        <v>-0.83925940516052788</v>
      </c>
      <c r="J23" s="68">
        <f t="shared" si="1"/>
        <v>-0.86483659281398217</v>
      </c>
      <c r="K23" s="68">
        <f t="shared" si="1"/>
        <v>-0.83372035882562656</v>
      </c>
      <c r="L23" s="68">
        <f t="shared" si="1"/>
        <v>-0.89622361768492487</v>
      </c>
      <c r="M23" s="68">
        <f t="shared" si="1"/>
        <v>-0.6770765512751189</v>
      </c>
      <c r="N23" s="68">
        <f t="shared" si="1"/>
        <v>-0.50949624739093746</v>
      </c>
      <c r="O23" s="13">
        <f t="shared" si="1"/>
        <v>-0.80130262496946714</v>
      </c>
      <c r="R23" s="58" t="s">
        <v>128</v>
      </c>
      <c r="S23" s="66">
        <f>+C22</f>
        <v>43952</v>
      </c>
      <c r="T23" s="66">
        <f t="shared" ref="T23:AB23" si="2">+D22</f>
        <v>27115</v>
      </c>
      <c r="U23" s="66">
        <f t="shared" si="2"/>
        <v>88308</v>
      </c>
      <c r="V23" s="66">
        <f t="shared" si="2"/>
        <v>75322</v>
      </c>
      <c r="W23" s="66">
        <f t="shared" si="2"/>
        <v>70275</v>
      </c>
      <c r="X23" s="66">
        <f t="shared" si="2"/>
        <v>118100</v>
      </c>
      <c r="Y23" s="66">
        <f t="shared" si="2"/>
        <v>126925</v>
      </c>
      <c r="Z23" s="66">
        <f t="shared" si="2"/>
        <v>153910</v>
      </c>
      <c r="AA23" s="66">
        <f t="shared" si="2"/>
        <v>103783</v>
      </c>
      <c r="AB23" s="66">
        <f t="shared" si="2"/>
        <v>266419</v>
      </c>
      <c r="AC23" s="66">
        <f t="shared" ref="AC23" si="3">+M22</f>
        <v>90619</v>
      </c>
      <c r="AD23" s="66">
        <f t="shared" ref="AD23" si="4">+N22</f>
        <v>67553</v>
      </c>
    </row>
    <row r="24" spans="1:30" s="17" customFormat="1" ht="9" customHeight="1" x14ac:dyDescent="0.2">
      <c r="A24" s="14"/>
      <c r="B24" s="14"/>
      <c r="C24" s="15">
        <v>0.8</v>
      </c>
      <c r="D24" s="15">
        <v>0.8</v>
      </c>
      <c r="E24" s="15">
        <v>0.8</v>
      </c>
      <c r="F24" s="15">
        <v>0.8</v>
      </c>
      <c r="G24" s="15">
        <v>0.8</v>
      </c>
      <c r="H24" s="15">
        <v>0.8</v>
      </c>
      <c r="I24" s="15">
        <v>0.8</v>
      </c>
      <c r="J24" s="15">
        <v>0.8</v>
      </c>
      <c r="K24" s="15">
        <v>0.8</v>
      </c>
      <c r="L24" s="15">
        <v>0.8</v>
      </c>
      <c r="M24" s="15">
        <v>0.8</v>
      </c>
      <c r="N24" s="15">
        <v>0.8</v>
      </c>
      <c r="O24" s="16"/>
    </row>
    <row r="25" spans="1:30" ht="23.25" customHeight="1" x14ac:dyDescent="0.2">
      <c r="A25" s="74" t="s">
        <v>48</v>
      </c>
      <c r="B25" s="74"/>
      <c r="C25" s="74"/>
      <c r="D25" s="74"/>
      <c r="E25" s="74"/>
      <c r="F25" s="74"/>
      <c r="G25" s="74"/>
      <c r="H25" s="74"/>
      <c r="I25" s="74"/>
      <c r="J25" s="74"/>
      <c r="K25" s="75" t="s">
        <v>49</v>
      </c>
      <c r="L25" s="75"/>
      <c r="M25" s="75"/>
      <c r="N25" s="75"/>
      <c r="O25" s="75"/>
    </row>
    <row r="26" spans="1:30" ht="36.6" customHeight="1" x14ac:dyDescent="0.2">
      <c r="A26" s="76"/>
      <c r="B26" s="76"/>
      <c r="C26" s="76"/>
      <c r="D26" s="76"/>
      <c r="E26" s="76"/>
      <c r="F26" s="76"/>
      <c r="G26" s="76"/>
      <c r="H26" s="76"/>
      <c r="I26" s="76"/>
      <c r="J26" s="76"/>
      <c r="K26" s="77" t="s">
        <v>50</v>
      </c>
      <c r="L26" s="77"/>
      <c r="M26" s="77"/>
      <c r="N26" s="77"/>
      <c r="O26" s="4"/>
    </row>
    <row r="27" spans="1:30" ht="36.6" customHeight="1" x14ac:dyDescent="0.2">
      <c r="A27" s="76"/>
      <c r="B27" s="76"/>
      <c r="C27" s="76"/>
      <c r="D27" s="76"/>
      <c r="E27" s="76"/>
      <c r="F27" s="76"/>
      <c r="G27" s="76"/>
      <c r="H27" s="76"/>
      <c r="I27" s="76"/>
      <c r="J27" s="76"/>
      <c r="K27" s="77" t="s">
        <v>51</v>
      </c>
      <c r="L27" s="77"/>
      <c r="M27" s="77"/>
      <c r="N27" s="77"/>
      <c r="O27" s="4"/>
    </row>
    <row r="28" spans="1:30" ht="36.6" customHeight="1" x14ac:dyDescent="0.2">
      <c r="A28" s="76"/>
      <c r="B28" s="76"/>
      <c r="C28" s="76"/>
      <c r="D28" s="76"/>
      <c r="E28" s="76"/>
      <c r="F28" s="76"/>
      <c r="G28" s="76"/>
      <c r="H28" s="76"/>
      <c r="I28" s="76"/>
      <c r="J28" s="76"/>
      <c r="K28" s="77" t="s">
        <v>52</v>
      </c>
      <c r="L28" s="77"/>
      <c r="M28" s="77"/>
      <c r="N28" s="77"/>
      <c r="O28" s="4"/>
    </row>
    <row r="29" spans="1:30" ht="36.6" customHeight="1" x14ac:dyDescent="0.2">
      <c r="A29" s="76"/>
      <c r="B29" s="76"/>
      <c r="C29" s="76"/>
      <c r="D29" s="76"/>
      <c r="E29" s="76"/>
      <c r="F29" s="76"/>
      <c r="G29" s="76"/>
      <c r="H29" s="76"/>
      <c r="I29" s="76"/>
      <c r="J29" s="76"/>
      <c r="K29" s="77" t="s">
        <v>54</v>
      </c>
      <c r="L29" s="77"/>
      <c r="M29" s="77"/>
      <c r="N29" s="77"/>
      <c r="O29" s="4"/>
    </row>
    <row r="30" spans="1:30" ht="36.6" customHeight="1" x14ac:dyDescent="0.2">
      <c r="A30" s="76"/>
      <c r="B30" s="76"/>
      <c r="C30" s="76"/>
      <c r="D30" s="76"/>
      <c r="E30" s="76"/>
      <c r="F30" s="76"/>
      <c r="G30" s="76"/>
      <c r="H30" s="76"/>
      <c r="I30" s="76"/>
      <c r="J30" s="76"/>
      <c r="K30" s="77" t="s">
        <v>55</v>
      </c>
      <c r="L30" s="77"/>
      <c r="M30" s="77"/>
      <c r="N30" s="77"/>
      <c r="O30" s="4"/>
    </row>
    <row r="31" spans="1:30" ht="36.6" customHeight="1" x14ac:dyDescent="0.2">
      <c r="A31" s="76"/>
      <c r="B31" s="76"/>
      <c r="C31" s="76"/>
      <c r="D31" s="76"/>
      <c r="E31" s="76"/>
      <c r="F31" s="76"/>
      <c r="G31" s="76"/>
      <c r="H31" s="76"/>
      <c r="I31" s="76"/>
      <c r="J31" s="76"/>
      <c r="K31" s="75" t="s">
        <v>56</v>
      </c>
      <c r="L31" s="75"/>
      <c r="M31" s="75"/>
      <c r="N31" s="75"/>
      <c r="O31" s="75"/>
    </row>
    <row r="32" spans="1:30" ht="29.25" customHeight="1" x14ac:dyDescent="0.2">
      <c r="A32" s="76"/>
      <c r="B32" s="76"/>
      <c r="C32" s="76"/>
      <c r="D32" s="76"/>
      <c r="E32" s="76"/>
      <c r="F32" s="76"/>
      <c r="G32" s="76"/>
      <c r="H32" s="76"/>
      <c r="I32" s="76"/>
      <c r="J32" s="76"/>
      <c r="K32" s="76" t="s">
        <v>69</v>
      </c>
      <c r="L32" s="76"/>
      <c r="M32" s="76"/>
      <c r="N32" s="76"/>
      <c r="O32" s="76"/>
    </row>
    <row r="33" spans="1:15" ht="30" customHeight="1" x14ac:dyDescent="0.2">
      <c r="A33" s="76"/>
      <c r="B33" s="76"/>
      <c r="C33" s="76"/>
      <c r="D33" s="76"/>
      <c r="E33" s="76"/>
      <c r="F33" s="76"/>
      <c r="G33" s="76"/>
      <c r="H33" s="76"/>
      <c r="I33" s="76"/>
      <c r="J33" s="76"/>
      <c r="K33" s="76" t="s">
        <v>147</v>
      </c>
      <c r="L33" s="76"/>
      <c r="M33" s="76"/>
      <c r="N33" s="76"/>
      <c r="O33" s="76"/>
    </row>
    <row r="34" spans="1:15" ht="36.75" customHeight="1" x14ac:dyDescent="0.2">
      <c r="A34" s="111" t="s">
        <v>158</v>
      </c>
      <c r="B34" s="111"/>
      <c r="C34" s="111"/>
      <c r="D34" s="111"/>
      <c r="E34" s="111"/>
      <c r="F34" s="111"/>
      <c r="G34" s="111"/>
      <c r="H34" s="111"/>
      <c r="I34" s="111"/>
      <c r="J34" s="111"/>
      <c r="K34" s="72" t="s">
        <v>57</v>
      </c>
      <c r="L34" s="72"/>
      <c r="M34" s="18"/>
      <c r="N34" s="18"/>
      <c r="O34" s="18"/>
    </row>
    <row r="35" spans="1:15" ht="36.75" customHeight="1" x14ac:dyDescent="0.2">
      <c r="A35" s="111"/>
      <c r="B35" s="111"/>
      <c r="C35" s="111"/>
      <c r="D35" s="111"/>
      <c r="E35" s="111"/>
      <c r="F35" s="111"/>
      <c r="G35" s="111"/>
      <c r="H35" s="111"/>
      <c r="I35" s="111"/>
      <c r="J35" s="111"/>
      <c r="K35" s="72" t="s">
        <v>58</v>
      </c>
      <c r="L35" s="72"/>
      <c r="M35" s="18"/>
      <c r="N35" s="18"/>
      <c r="O35" s="18"/>
    </row>
    <row r="36" spans="1:15" ht="19.5" customHeight="1" x14ac:dyDescent="0.2">
      <c r="A36" s="111"/>
      <c r="B36" s="111"/>
      <c r="C36" s="111"/>
      <c r="D36" s="111"/>
      <c r="E36" s="111"/>
      <c r="F36" s="111"/>
      <c r="G36" s="111"/>
      <c r="H36" s="111"/>
      <c r="I36" s="111"/>
      <c r="J36" s="111"/>
      <c r="K36" s="72" t="s">
        <v>59</v>
      </c>
      <c r="L36" s="72"/>
      <c r="M36" s="73" t="s">
        <v>119</v>
      </c>
      <c r="N36" s="73"/>
      <c r="O36" s="73"/>
    </row>
    <row r="51" spans="2:2" x14ac:dyDescent="0.2">
      <c r="B51" s="59" t="s">
        <v>135</v>
      </c>
    </row>
    <row r="52" spans="2:2" x14ac:dyDescent="0.2">
      <c r="B52" s="59" t="s">
        <v>136</v>
      </c>
    </row>
    <row r="53" spans="2:2" x14ac:dyDescent="0.2">
      <c r="B53" s="59" t="s">
        <v>137</v>
      </c>
    </row>
    <row r="54" spans="2:2" x14ac:dyDescent="0.2">
      <c r="B54" s="59" t="s">
        <v>138</v>
      </c>
    </row>
    <row r="55" spans="2:2" x14ac:dyDescent="0.2">
      <c r="B55" s="59" t="s">
        <v>139</v>
      </c>
    </row>
    <row r="56" spans="2:2" x14ac:dyDescent="0.2">
      <c r="B56" s="59" t="s">
        <v>140</v>
      </c>
    </row>
    <row r="57" spans="2:2" x14ac:dyDescent="0.2">
      <c r="B57" s="59" t="s">
        <v>134</v>
      </c>
    </row>
    <row r="58" spans="2:2" x14ac:dyDescent="0.2">
      <c r="B58" s="59" t="s">
        <v>141</v>
      </c>
    </row>
    <row r="59" spans="2:2" x14ac:dyDescent="0.2">
      <c r="B59" s="59" t="s">
        <v>142</v>
      </c>
    </row>
  </sheetData>
  <mergeCells count="56">
    <mergeCell ref="A1:C6"/>
    <mergeCell ref="D1:L3"/>
    <mergeCell ref="M1:O2"/>
    <mergeCell ref="M3:O4"/>
    <mergeCell ref="D4:L6"/>
    <mergeCell ref="M5:O6"/>
    <mergeCell ref="A7:O7"/>
    <mergeCell ref="A8:O8"/>
    <mergeCell ref="A9:C9"/>
    <mergeCell ref="D9:I9"/>
    <mergeCell ref="J9:L9"/>
    <mergeCell ref="M9:O9"/>
    <mergeCell ref="A10:C10"/>
    <mergeCell ref="D10:I10"/>
    <mergeCell ref="J10:L10"/>
    <mergeCell ref="M10:O10"/>
    <mergeCell ref="A11:C11"/>
    <mergeCell ref="D11:I11"/>
    <mergeCell ref="J11:L11"/>
    <mergeCell ref="M11:O11"/>
    <mergeCell ref="A12:C12"/>
    <mergeCell ref="D12:I12"/>
    <mergeCell ref="J12:L12"/>
    <mergeCell ref="M12:O12"/>
    <mergeCell ref="A13:C13"/>
    <mergeCell ref="D13:I13"/>
    <mergeCell ref="J13:L13"/>
    <mergeCell ref="M13:O13"/>
    <mergeCell ref="A14:C14"/>
    <mergeCell ref="D14:I14"/>
    <mergeCell ref="J14:L14"/>
    <mergeCell ref="M14:O14"/>
    <mergeCell ref="A15:C16"/>
    <mergeCell ref="D15:H15"/>
    <mergeCell ref="I15:K16"/>
    <mergeCell ref="L15:O15"/>
    <mergeCell ref="D16:H16"/>
    <mergeCell ref="L16:O16"/>
    <mergeCell ref="A18:O18"/>
    <mergeCell ref="A20:A23"/>
    <mergeCell ref="A25:J25"/>
    <mergeCell ref="K25:O25"/>
    <mergeCell ref="A26:J33"/>
    <mergeCell ref="K26:N26"/>
    <mergeCell ref="K27:N27"/>
    <mergeCell ref="K28:N28"/>
    <mergeCell ref="K29:N29"/>
    <mergeCell ref="K30:N30"/>
    <mergeCell ref="K31:O31"/>
    <mergeCell ref="K32:O32"/>
    <mergeCell ref="K33:O33"/>
    <mergeCell ref="A34:J36"/>
    <mergeCell ref="K34:L34"/>
    <mergeCell ref="K35:L35"/>
    <mergeCell ref="K36:L36"/>
    <mergeCell ref="M36:O36"/>
  </mergeCells>
  <dataValidations count="6">
    <dataValidation operator="equal" allowBlank="1" showErrorMessage="1" errorTitle="Seleccionar un valor de la lista" sqref="F21:M21">
      <formula1>0</formula1>
      <formula2>0</formula2>
    </dataValidation>
    <dataValidation type="list" operator="equal" allowBlank="1" showErrorMessage="1" sqref="M9">
      <formula1>"EFICACIA,EFICIENCIA,EFECTIVIDAD"</formula1>
      <formula2>0</formula2>
    </dataValidation>
    <dataValidation type="list" operator="equal" allowBlank="1" showErrorMessage="1" sqref="M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 type="list" operator="equal" allowBlank="1" showErrorMessage="1" sqref="D10:I10">
      <formula1>$B$51:$B$59</formula1>
    </dataValidation>
  </dataValidations>
  <pageMargins left="0.19685039370078741" right="0.19685039370078741" top="0.43307086614173229" bottom="0.43307086614173229" header="0.19685039370078741" footer="0.19685039370078741"/>
  <pageSetup scale="90" firstPageNumber="0" orientation="landscape" horizontalDpi="300" verticalDpi="300" r:id="rId1"/>
  <headerFooter alignWithMargins="0">
    <oddHeader>&amp;C&amp;A</oddHeader>
    <oddFooter>&amp;CPágina &amp;P</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9"/>
  <sheetViews>
    <sheetView topLeftCell="A14" zoomScale="75" zoomScaleNormal="75" zoomScaleSheetLayoutView="100" workbookViewId="0">
      <selection activeCell="C20" sqref="C20"/>
    </sheetView>
  </sheetViews>
  <sheetFormatPr baseColWidth="10" defaultColWidth="10.85546875" defaultRowHeight="12.75" x14ac:dyDescent="0.2"/>
  <cols>
    <col min="1" max="1" width="5.7109375" style="1" bestFit="1" customWidth="1" collapsed="1"/>
    <col min="2" max="2" width="18.7109375" style="1" customWidth="1" collapsed="1"/>
    <col min="3" max="14" width="10.85546875" style="1" customWidth="1" collapsed="1"/>
    <col min="15" max="15" width="10.7109375" style="1" customWidth="1" collapsed="1"/>
    <col min="16" max="16" width="2.5703125" style="1" customWidth="1" collapsed="1"/>
    <col min="17" max="16384" width="10.85546875" style="1" collapsed="1"/>
  </cols>
  <sheetData>
    <row r="1" spans="1:15" s="2" customFormat="1" ht="20.45" customHeight="1" x14ac:dyDescent="0.2">
      <c r="A1" s="87"/>
      <c r="B1" s="87"/>
      <c r="C1" s="87"/>
      <c r="D1" s="88" t="s">
        <v>0</v>
      </c>
      <c r="E1" s="88"/>
      <c r="F1" s="88"/>
      <c r="G1" s="88"/>
      <c r="H1" s="88"/>
      <c r="I1" s="88"/>
      <c r="J1" s="88"/>
      <c r="K1" s="88"/>
      <c r="L1" s="88"/>
      <c r="M1" s="89" t="s">
        <v>1</v>
      </c>
      <c r="N1" s="89"/>
      <c r="O1" s="89"/>
    </row>
    <row r="2" spans="1:15" s="2" customFormat="1" ht="20.45" customHeight="1" x14ac:dyDescent="0.2">
      <c r="A2" s="87"/>
      <c r="B2" s="87"/>
      <c r="C2" s="87"/>
      <c r="D2" s="88"/>
      <c r="E2" s="88"/>
      <c r="F2" s="88"/>
      <c r="G2" s="88"/>
      <c r="H2" s="88"/>
      <c r="I2" s="88"/>
      <c r="J2" s="88"/>
      <c r="K2" s="88"/>
      <c r="L2" s="88"/>
      <c r="M2" s="89"/>
      <c r="N2" s="89"/>
      <c r="O2" s="89"/>
    </row>
    <row r="3" spans="1:15" s="2" customFormat="1" ht="20.45" customHeight="1" x14ac:dyDescent="0.2">
      <c r="A3" s="87"/>
      <c r="B3" s="87"/>
      <c r="C3" s="87"/>
      <c r="D3" s="88"/>
      <c r="E3" s="88"/>
      <c r="F3" s="88"/>
      <c r="G3" s="88"/>
      <c r="H3" s="88"/>
      <c r="I3" s="88"/>
      <c r="J3" s="88"/>
      <c r="K3" s="88"/>
      <c r="L3" s="88"/>
      <c r="M3" s="89" t="s">
        <v>2</v>
      </c>
      <c r="N3" s="89"/>
      <c r="O3" s="89"/>
    </row>
    <row r="4" spans="1:15" s="2" customFormat="1" ht="20.45" customHeight="1" x14ac:dyDescent="0.2">
      <c r="A4" s="87"/>
      <c r="B4" s="87"/>
      <c r="C4" s="87"/>
      <c r="D4" s="88" t="s">
        <v>3</v>
      </c>
      <c r="E4" s="88"/>
      <c r="F4" s="88"/>
      <c r="G4" s="88"/>
      <c r="H4" s="88"/>
      <c r="I4" s="88"/>
      <c r="J4" s="88"/>
      <c r="K4" s="88"/>
      <c r="L4" s="88"/>
      <c r="M4" s="89"/>
      <c r="N4" s="89"/>
      <c r="O4" s="89"/>
    </row>
    <row r="5" spans="1:15" s="2" customFormat="1" ht="20.45" customHeight="1" x14ac:dyDescent="0.2">
      <c r="A5" s="87"/>
      <c r="B5" s="87"/>
      <c r="C5" s="87"/>
      <c r="D5" s="88"/>
      <c r="E5" s="88"/>
      <c r="F5" s="88"/>
      <c r="G5" s="88"/>
      <c r="H5" s="88"/>
      <c r="I5" s="88"/>
      <c r="J5" s="88"/>
      <c r="K5" s="88"/>
      <c r="L5" s="88"/>
      <c r="M5" s="89" t="s">
        <v>4</v>
      </c>
      <c r="N5" s="89"/>
      <c r="O5" s="89"/>
    </row>
    <row r="6" spans="1:15" s="2" customFormat="1" ht="20.45" customHeight="1" x14ac:dyDescent="0.2">
      <c r="A6" s="87"/>
      <c r="B6" s="87"/>
      <c r="C6" s="87"/>
      <c r="D6" s="88"/>
      <c r="E6" s="88"/>
      <c r="F6" s="88"/>
      <c r="G6" s="88"/>
      <c r="H6" s="88"/>
      <c r="I6" s="88"/>
      <c r="J6" s="88"/>
      <c r="K6" s="88"/>
      <c r="L6" s="88"/>
      <c r="M6" s="89"/>
      <c r="N6" s="89"/>
      <c r="O6" s="89"/>
    </row>
    <row r="7" spans="1:15" s="2" customFormat="1" ht="17.649999999999999" customHeight="1" x14ac:dyDescent="0.2">
      <c r="A7" s="86"/>
      <c r="B7" s="86"/>
      <c r="C7" s="86"/>
      <c r="D7" s="86"/>
      <c r="E7" s="86"/>
      <c r="F7" s="86"/>
      <c r="G7" s="86"/>
      <c r="H7" s="86"/>
      <c r="I7" s="86"/>
      <c r="J7" s="86"/>
      <c r="K7" s="86"/>
      <c r="L7" s="86"/>
      <c r="M7" s="86"/>
      <c r="N7" s="86"/>
      <c r="O7" s="86"/>
    </row>
    <row r="8" spans="1:15" ht="30" customHeight="1" x14ac:dyDescent="0.2">
      <c r="A8" s="74" t="s">
        <v>5</v>
      </c>
      <c r="B8" s="74"/>
      <c r="C8" s="74"/>
      <c r="D8" s="74"/>
      <c r="E8" s="74"/>
      <c r="F8" s="74"/>
      <c r="G8" s="74"/>
      <c r="H8" s="74"/>
      <c r="I8" s="74"/>
      <c r="J8" s="74"/>
      <c r="K8" s="74"/>
      <c r="L8" s="74"/>
      <c r="M8" s="74"/>
      <c r="N8" s="74"/>
      <c r="O8" s="74"/>
    </row>
    <row r="9" spans="1:15" ht="42" customHeight="1" x14ac:dyDescent="0.2">
      <c r="A9" s="81" t="s">
        <v>6</v>
      </c>
      <c r="B9" s="81"/>
      <c r="C9" s="81"/>
      <c r="D9" s="112" t="s">
        <v>97</v>
      </c>
      <c r="E9" s="112"/>
      <c r="F9" s="112"/>
      <c r="G9" s="112"/>
      <c r="H9" s="112"/>
      <c r="I9" s="112"/>
      <c r="J9" s="81" t="s">
        <v>8</v>
      </c>
      <c r="K9" s="81"/>
      <c r="L9" s="81"/>
      <c r="M9" s="84" t="s">
        <v>9</v>
      </c>
      <c r="N9" s="84"/>
      <c r="O9" s="84"/>
    </row>
    <row r="10" spans="1:15" ht="33.75" customHeight="1" x14ac:dyDescent="0.2">
      <c r="A10" s="81" t="s">
        <v>10</v>
      </c>
      <c r="B10" s="81"/>
      <c r="C10" s="81"/>
      <c r="D10" s="85" t="s">
        <v>140</v>
      </c>
      <c r="E10" s="85"/>
      <c r="F10" s="85"/>
      <c r="G10" s="85"/>
      <c r="H10" s="85"/>
      <c r="I10" s="85"/>
      <c r="J10" s="81" t="s">
        <v>11</v>
      </c>
      <c r="K10" s="81"/>
      <c r="L10" s="81"/>
      <c r="M10" s="84" t="s">
        <v>12</v>
      </c>
      <c r="N10" s="84"/>
      <c r="O10" s="84"/>
    </row>
    <row r="11" spans="1:15" ht="45.75" customHeight="1" x14ac:dyDescent="0.2">
      <c r="A11" s="81" t="s">
        <v>13</v>
      </c>
      <c r="B11" s="81"/>
      <c r="C11" s="81"/>
      <c r="D11" s="112" t="s">
        <v>98</v>
      </c>
      <c r="E11" s="112"/>
      <c r="F11" s="112"/>
      <c r="G11" s="112"/>
      <c r="H11" s="112"/>
      <c r="I11" s="112"/>
      <c r="J11" s="81" t="s">
        <v>15</v>
      </c>
      <c r="K11" s="81"/>
      <c r="L11" s="81"/>
      <c r="M11" s="84" t="s">
        <v>16</v>
      </c>
      <c r="N11" s="84"/>
      <c r="O11" s="84"/>
    </row>
    <row r="12" spans="1:15" ht="75.75" customHeight="1" x14ac:dyDescent="0.2">
      <c r="A12" s="81" t="s">
        <v>17</v>
      </c>
      <c r="B12" s="81"/>
      <c r="C12" s="81"/>
      <c r="D12" s="112" t="s">
        <v>99</v>
      </c>
      <c r="E12" s="112"/>
      <c r="F12" s="112"/>
      <c r="G12" s="112"/>
      <c r="H12" s="112"/>
      <c r="I12" s="112"/>
      <c r="J12" s="81" t="s">
        <v>18</v>
      </c>
      <c r="K12" s="81"/>
      <c r="L12" s="81"/>
      <c r="M12" s="84" t="s">
        <v>66</v>
      </c>
      <c r="N12" s="84"/>
      <c r="O12" s="84"/>
    </row>
    <row r="13" spans="1:15" ht="52.9" customHeight="1" x14ac:dyDescent="0.2">
      <c r="A13" s="81" t="s">
        <v>20</v>
      </c>
      <c r="B13" s="81"/>
      <c r="C13" s="81"/>
      <c r="D13" s="112" t="s">
        <v>100</v>
      </c>
      <c r="E13" s="112"/>
      <c r="F13" s="112"/>
      <c r="G13" s="112"/>
      <c r="H13" s="112"/>
      <c r="I13" s="112"/>
      <c r="J13" s="81" t="s">
        <v>22</v>
      </c>
      <c r="K13" s="81"/>
      <c r="L13" s="81"/>
      <c r="M13" s="83" t="s">
        <v>144</v>
      </c>
      <c r="N13" s="83"/>
      <c r="O13" s="83"/>
    </row>
    <row r="14" spans="1:15" ht="53.65" customHeight="1" x14ac:dyDescent="0.2">
      <c r="A14" s="81" t="s">
        <v>23</v>
      </c>
      <c r="B14" s="81"/>
      <c r="C14" s="81"/>
      <c r="D14" s="112" t="s">
        <v>101</v>
      </c>
      <c r="E14" s="112"/>
      <c r="F14" s="112"/>
      <c r="G14" s="112"/>
      <c r="H14" s="112"/>
      <c r="I14" s="112"/>
      <c r="J14" s="81" t="s">
        <v>25</v>
      </c>
      <c r="K14" s="81"/>
      <c r="L14" s="81"/>
      <c r="M14" s="83" t="s">
        <v>102</v>
      </c>
      <c r="N14" s="83"/>
      <c r="O14" s="83"/>
    </row>
    <row r="15" spans="1:15" ht="42.6" customHeight="1" x14ac:dyDescent="0.2">
      <c r="A15" s="81" t="s">
        <v>26</v>
      </c>
      <c r="B15" s="81"/>
      <c r="C15" s="81"/>
      <c r="D15" s="84" t="s">
        <v>146</v>
      </c>
      <c r="E15" s="84"/>
      <c r="F15" s="84"/>
      <c r="G15" s="84"/>
      <c r="H15" s="84"/>
      <c r="I15" s="81" t="s">
        <v>27</v>
      </c>
      <c r="J15" s="81"/>
      <c r="K15" s="81"/>
      <c r="L15" s="76" t="s">
        <v>69</v>
      </c>
      <c r="M15" s="76"/>
      <c r="N15" s="76"/>
      <c r="O15" s="76"/>
    </row>
    <row r="16" spans="1:15" ht="25.5" customHeight="1" x14ac:dyDescent="0.2">
      <c r="A16" s="81"/>
      <c r="B16" s="81"/>
      <c r="C16" s="81"/>
      <c r="D16" s="84" t="s">
        <v>28</v>
      </c>
      <c r="E16" s="84"/>
      <c r="F16" s="84"/>
      <c r="G16" s="84"/>
      <c r="H16" s="84"/>
      <c r="I16" s="81"/>
      <c r="J16" s="81"/>
      <c r="K16" s="81"/>
      <c r="L16" s="76" t="s">
        <v>147</v>
      </c>
      <c r="M16" s="76"/>
      <c r="N16" s="76"/>
      <c r="O16" s="76"/>
    </row>
    <row r="17" spans="1:18" s="5" customFormat="1" ht="6.75" customHeight="1" x14ac:dyDescent="0.2"/>
    <row r="18" spans="1:18" ht="30" customHeight="1" x14ac:dyDescent="0.2">
      <c r="A18" s="74" t="s">
        <v>29</v>
      </c>
      <c r="B18" s="74"/>
      <c r="C18" s="74"/>
      <c r="D18" s="74"/>
      <c r="E18" s="74"/>
      <c r="F18" s="74"/>
      <c r="G18" s="74"/>
      <c r="H18" s="74"/>
      <c r="I18" s="74"/>
      <c r="J18" s="74"/>
      <c r="K18" s="74"/>
      <c r="L18" s="74"/>
      <c r="M18" s="74"/>
      <c r="N18" s="74"/>
      <c r="O18" s="74"/>
    </row>
    <row r="19" spans="1:18" ht="30" customHeight="1" x14ac:dyDescent="0.2">
      <c r="A19" s="3" t="s">
        <v>30</v>
      </c>
      <c r="B19" s="6" t="s">
        <v>31</v>
      </c>
      <c r="C19" s="6" t="s">
        <v>32</v>
      </c>
      <c r="D19" s="3" t="s">
        <v>33</v>
      </c>
      <c r="E19" s="3" t="s">
        <v>34</v>
      </c>
      <c r="F19" s="3" t="s">
        <v>35</v>
      </c>
      <c r="G19" s="3" t="s">
        <v>36</v>
      </c>
      <c r="H19" s="3" t="s">
        <v>37</v>
      </c>
      <c r="I19" s="3" t="s">
        <v>38</v>
      </c>
      <c r="J19" s="3" t="s">
        <v>39</v>
      </c>
      <c r="K19" s="3" t="s">
        <v>40</v>
      </c>
      <c r="L19" s="3" t="s">
        <v>41</v>
      </c>
      <c r="M19" s="3" t="s">
        <v>42</v>
      </c>
      <c r="N19" s="3" t="s">
        <v>43</v>
      </c>
      <c r="O19" s="3" t="s">
        <v>44</v>
      </c>
    </row>
    <row r="20" spans="1:18" ht="60" customHeight="1" x14ac:dyDescent="0.2">
      <c r="A20" s="90">
        <v>2017</v>
      </c>
      <c r="B20" s="7" t="s">
        <v>103</v>
      </c>
      <c r="C20" s="8">
        <f>+'GEC-05 Eventos Equipam'!C25-C22</f>
        <v>14</v>
      </c>
      <c r="D20" s="8">
        <f>+'GEC-05 Eventos Equipam'!D25-D22</f>
        <v>11</v>
      </c>
      <c r="E20" s="8">
        <f>+'GEC-05 Eventos Equipam'!E25-E22</f>
        <v>15</v>
      </c>
      <c r="F20" s="8">
        <f>+'GEC-05 Eventos Equipam'!F25-F22</f>
        <v>23</v>
      </c>
      <c r="G20" s="8">
        <f>+'GEC-05 Eventos Equipam'!G25-G22</f>
        <v>41</v>
      </c>
      <c r="H20" s="8">
        <f>+'GEC-05 Eventos Equipam'!H25-H22</f>
        <v>42</v>
      </c>
      <c r="I20" s="8">
        <f>+'GEC-05 Eventos Equipam'!I25-I22</f>
        <v>35</v>
      </c>
      <c r="J20" s="8">
        <f>+'GEC-05 Eventos Equipam'!J25-J22</f>
        <v>51</v>
      </c>
      <c r="K20" s="8">
        <f>+'GEC-05 Eventos Equipam'!K25-K22</f>
        <v>46</v>
      </c>
      <c r="L20" s="8">
        <f>+'GEC-05 Eventos Equipam'!L25-L22</f>
        <v>68</v>
      </c>
      <c r="M20" s="8">
        <f>+'GEC-05 Eventos Equipam'!M25-M22</f>
        <v>66</v>
      </c>
      <c r="N20" s="8">
        <f>+'GEC-05 Eventos Equipam'!N25-N22</f>
        <v>100</v>
      </c>
      <c r="O20" s="8">
        <f>+SUM(C20:N20)</f>
        <v>512</v>
      </c>
      <c r="Q20" s="2"/>
      <c r="R20" s="2"/>
    </row>
    <row r="21" spans="1:18" ht="30" x14ac:dyDescent="0.2">
      <c r="A21" s="90"/>
      <c r="B21" s="7" t="s">
        <v>104</v>
      </c>
      <c r="C21" s="8">
        <f>+'GEC-05 Eventos Equipam'!C28</f>
        <v>1</v>
      </c>
      <c r="D21" s="8">
        <f>+'GEC-05 Eventos Equipam'!D28</f>
        <v>5</v>
      </c>
      <c r="E21" s="8">
        <f>+'GEC-05 Eventos Equipam'!E28</f>
        <v>14</v>
      </c>
      <c r="F21" s="8">
        <f>+'GEC-05 Eventos Equipam'!F28</f>
        <v>12</v>
      </c>
      <c r="G21" s="8">
        <f>+'GEC-05 Eventos Equipam'!G28</f>
        <v>47</v>
      </c>
      <c r="H21" s="8">
        <f>+'GEC-05 Eventos Equipam'!H28</f>
        <v>26</v>
      </c>
      <c r="I21" s="8">
        <f>+'GEC-05 Eventos Equipam'!I28</f>
        <v>27</v>
      </c>
      <c r="J21" s="8">
        <f>+'GEC-05 Eventos Equipam'!J28</f>
        <v>37</v>
      </c>
      <c r="K21" s="8">
        <f>+'GEC-05 Eventos Equipam'!K28</f>
        <v>33</v>
      </c>
      <c r="L21" s="8">
        <f>+'GEC-05 Eventos Equipam'!L28</f>
        <v>37</v>
      </c>
      <c r="M21" s="8">
        <f>+'GEC-05 Eventos Equipam'!M28</f>
        <v>42</v>
      </c>
      <c r="N21" s="8">
        <f>+'GEC-05 Eventos Equipam'!N28</f>
        <v>1</v>
      </c>
      <c r="O21" s="8">
        <f>+SUM(C21:N21)</f>
        <v>282</v>
      </c>
      <c r="Q21" s="2"/>
      <c r="R21" s="2"/>
    </row>
    <row r="22" spans="1:18" ht="28.5" customHeight="1" x14ac:dyDescent="0.2">
      <c r="A22" s="90"/>
      <c r="B22" s="7" t="s">
        <v>86</v>
      </c>
      <c r="C22" s="8">
        <f>+'GEC-05 Eventos Equipam'!C23</f>
        <v>6</v>
      </c>
      <c r="D22" s="8">
        <f>+'GEC-05 Eventos Equipam'!D23</f>
        <v>7</v>
      </c>
      <c r="E22" s="8">
        <f>+'GEC-05 Eventos Equipam'!E23</f>
        <v>18</v>
      </c>
      <c r="F22" s="8">
        <f>+'GEC-05 Eventos Equipam'!F23</f>
        <v>47</v>
      </c>
      <c r="G22" s="8">
        <f>+'GEC-05 Eventos Equipam'!G23</f>
        <v>23</v>
      </c>
      <c r="H22" s="8">
        <f>+'GEC-05 Eventos Equipam'!H23</f>
        <v>20</v>
      </c>
      <c r="I22" s="8">
        <f>+'GEC-05 Eventos Equipam'!I23</f>
        <v>4</v>
      </c>
      <c r="J22" s="8">
        <f>+'GEC-05 Eventos Equipam'!J23</f>
        <v>29</v>
      </c>
      <c r="K22" s="8">
        <f>+'GEC-05 Eventos Equipam'!K23</f>
        <v>43</v>
      </c>
      <c r="L22" s="8">
        <f>+'GEC-05 Eventos Equipam'!L23</f>
        <v>22</v>
      </c>
      <c r="M22" s="8">
        <f>+'GEC-05 Eventos Equipam'!M23</f>
        <v>13</v>
      </c>
      <c r="N22" s="8">
        <f>+'GEC-05 Eventos Equipam'!N23</f>
        <v>6</v>
      </c>
      <c r="O22" s="8">
        <f>+SUM(C22:N22)</f>
        <v>238</v>
      </c>
      <c r="Q22" s="2"/>
      <c r="R22" s="2"/>
    </row>
    <row r="23" spans="1:18" ht="39.75" customHeight="1" x14ac:dyDescent="0.2">
      <c r="A23" s="90"/>
      <c r="B23" s="7" t="s">
        <v>105</v>
      </c>
      <c r="C23" s="8">
        <f t="shared" ref="C23:N23" si="0">+SUM(C20:C22)</f>
        <v>21</v>
      </c>
      <c r="D23" s="8">
        <f t="shared" si="0"/>
        <v>23</v>
      </c>
      <c r="E23" s="8">
        <f t="shared" si="0"/>
        <v>47</v>
      </c>
      <c r="F23" s="8">
        <f t="shared" si="0"/>
        <v>82</v>
      </c>
      <c r="G23" s="8">
        <f t="shared" si="0"/>
        <v>111</v>
      </c>
      <c r="H23" s="8">
        <f t="shared" si="0"/>
        <v>88</v>
      </c>
      <c r="I23" s="8">
        <f t="shared" si="0"/>
        <v>66</v>
      </c>
      <c r="J23" s="8">
        <f t="shared" si="0"/>
        <v>117</v>
      </c>
      <c r="K23" s="8">
        <f t="shared" si="0"/>
        <v>122</v>
      </c>
      <c r="L23" s="8">
        <f t="shared" si="0"/>
        <v>127</v>
      </c>
      <c r="M23" s="8">
        <f t="shared" si="0"/>
        <v>121</v>
      </c>
      <c r="N23" s="8">
        <f t="shared" si="0"/>
        <v>107</v>
      </c>
      <c r="O23" s="8">
        <f>+SUM(C23:N23)</f>
        <v>1032</v>
      </c>
      <c r="Q23" s="2"/>
      <c r="R23" s="2"/>
    </row>
    <row r="24" spans="1:18" ht="44.85" customHeight="1" x14ac:dyDescent="0.2">
      <c r="A24" s="90"/>
      <c r="B24" s="10" t="s">
        <v>106</v>
      </c>
      <c r="C24" s="8">
        <v>241</v>
      </c>
      <c r="D24" s="8">
        <v>394</v>
      </c>
      <c r="E24" s="8">
        <v>521</v>
      </c>
      <c r="F24" s="8">
        <v>564</v>
      </c>
      <c r="G24" s="8">
        <v>1051</v>
      </c>
      <c r="H24" s="8">
        <v>1099</v>
      </c>
      <c r="I24" s="8">
        <v>719</v>
      </c>
      <c r="J24" s="8">
        <v>1572</v>
      </c>
      <c r="K24" s="8">
        <v>735</v>
      </c>
      <c r="L24" s="8">
        <v>1274</v>
      </c>
      <c r="M24" s="8">
        <v>804</v>
      </c>
      <c r="N24" s="8">
        <v>567</v>
      </c>
      <c r="O24" s="8">
        <v>9541</v>
      </c>
    </row>
    <row r="25" spans="1:18" ht="49.7" customHeight="1" x14ac:dyDescent="0.2">
      <c r="A25" s="90"/>
      <c r="B25" s="10" t="s">
        <v>107</v>
      </c>
      <c r="C25" s="13">
        <f t="shared" ref="C25:O25" si="1">+(C23-C24)/C24</f>
        <v>-0.91286307053941906</v>
      </c>
      <c r="D25" s="13">
        <f t="shared" si="1"/>
        <v>-0.94162436548223349</v>
      </c>
      <c r="E25" s="13">
        <f t="shared" si="1"/>
        <v>-0.90978886756238009</v>
      </c>
      <c r="F25" s="13">
        <f t="shared" si="1"/>
        <v>-0.85460992907801414</v>
      </c>
      <c r="G25" s="13">
        <f t="shared" si="1"/>
        <v>-0.89438629876308273</v>
      </c>
      <c r="H25" s="13">
        <f t="shared" si="1"/>
        <v>-0.91992720655141036</v>
      </c>
      <c r="I25" s="13">
        <f t="shared" si="1"/>
        <v>-0.90820584144645344</v>
      </c>
      <c r="J25" s="13">
        <f t="shared" si="1"/>
        <v>-0.92557251908396942</v>
      </c>
      <c r="K25" s="13">
        <f t="shared" si="1"/>
        <v>-0.83401360544217684</v>
      </c>
      <c r="L25" s="13">
        <f t="shared" si="1"/>
        <v>-0.90031397174254313</v>
      </c>
      <c r="M25" s="13">
        <f t="shared" si="1"/>
        <v>-0.84950248756218905</v>
      </c>
      <c r="N25" s="13">
        <f t="shared" si="1"/>
        <v>-0.81128747795414458</v>
      </c>
      <c r="O25" s="13">
        <f t="shared" si="1"/>
        <v>-0.89183523739649928</v>
      </c>
    </row>
    <row r="26" spans="1:18" s="17" customFormat="1" ht="12.75" customHeight="1" x14ac:dyDescent="0.2">
      <c r="A26" s="14"/>
      <c r="B26" s="14"/>
      <c r="C26" s="15">
        <v>0.8</v>
      </c>
      <c r="D26" s="15">
        <v>0.8</v>
      </c>
      <c r="E26" s="15">
        <v>0.8</v>
      </c>
      <c r="F26" s="15">
        <v>0.8</v>
      </c>
      <c r="G26" s="15">
        <v>0.8</v>
      </c>
      <c r="H26" s="15">
        <v>0.8</v>
      </c>
      <c r="I26" s="15">
        <v>0.8</v>
      </c>
      <c r="J26" s="15">
        <v>0.8</v>
      </c>
      <c r="K26" s="15">
        <v>0.8</v>
      </c>
      <c r="L26" s="15">
        <v>0.8</v>
      </c>
      <c r="M26" s="15">
        <v>0.8</v>
      </c>
      <c r="N26" s="15">
        <v>0.8</v>
      </c>
      <c r="O26" s="16"/>
    </row>
    <row r="27" spans="1:18" ht="30" customHeight="1" x14ac:dyDescent="0.2">
      <c r="A27" s="74" t="s">
        <v>48</v>
      </c>
      <c r="B27" s="74"/>
      <c r="C27" s="74"/>
      <c r="D27" s="74"/>
      <c r="E27" s="74"/>
      <c r="F27" s="74"/>
      <c r="G27" s="74"/>
      <c r="H27" s="74"/>
      <c r="I27" s="74"/>
      <c r="J27" s="74"/>
      <c r="K27" s="75" t="s">
        <v>49</v>
      </c>
      <c r="L27" s="75"/>
      <c r="M27" s="75"/>
      <c r="N27" s="75"/>
      <c r="O27" s="75"/>
    </row>
    <row r="28" spans="1:18" ht="36.6" customHeight="1" x14ac:dyDescent="0.2">
      <c r="A28" s="76"/>
      <c r="B28" s="76"/>
      <c r="C28" s="76"/>
      <c r="D28" s="76"/>
      <c r="E28" s="76"/>
      <c r="F28" s="76"/>
      <c r="G28" s="76"/>
      <c r="H28" s="76"/>
      <c r="I28" s="76"/>
      <c r="J28" s="76"/>
      <c r="K28" s="77" t="s">
        <v>50</v>
      </c>
      <c r="L28" s="77"/>
      <c r="M28" s="77"/>
      <c r="N28" s="77"/>
      <c r="O28" s="4"/>
    </row>
    <row r="29" spans="1:18" ht="36.6" customHeight="1" x14ac:dyDescent="0.2">
      <c r="A29" s="76"/>
      <c r="B29" s="76"/>
      <c r="C29" s="76"/>
      <c r="D29" s="76"/>
      <c r="E29" s="76"/>
      <c r="F29" s="76"/>
      <c r="G29" s="76"/>
      <c r="H29" s="76"/>
      <c r="I29" s="76"/>
      <c r="J29" s="76"/>
      <c r="K29" s="77" t="s">
        <v>51</v>
      </c>
      <c r="L29" s="77"/>
      <c r="M29" s="77"/>
      <c r="N29" s="77"/>
      <c r="O29" s="4"/>
    </row>
    <row r="30" spans="1:18" ht="36.6" customHeight="1" x14ac:dyDescent="0.2">
      <c r="A30" s="76"/>
      <c r="B30" s="76"/>
      <c r="C30" s="76"/>
      <c r="D30" s="76"/>
      <c r="E30" s="76"/>
      <c r="F30" s="76"/>
      <c r="G30" s="76"/>
      <c r="H30" s="76"/>
      <c r="I30" s="76"/>
      <c r="J30" s="76"/>
      <c r="K30" s="77" t="s">
        <v>52</v>
      </c>
      <c r="L30" s="77"/>
      <c r="M30" s="77"/>
      <c r="N30" s="77"/>
      <c r="O30" s="4" t="s">
        <v>53</v>
      </c>
    </row>
    <row r="31" spans="1:18" ht="36.6" customHeight="1" x14ac:dyDescent="0.2">
      <c r="A31" s="76"/>
      <c r="B31" s="76"/>
      <c r="C31" s="76"/>
      <c r="D31" s="76"/>
      <c r="E31" s="76"/>
      <c r="F31" s="76"/>
      <c r="G31" s="76"/>
      <c r="H31" s="76"/>
      <c r="I31" s="76"/>
      <c r="J31" s="76"/>
      <c r="K31" s="77" t="s">
        <v>54</v>
      </c>
      <c r="L31" s="77"/>
      <c r="M31" s="77"/>
      <c r="N31" s="77"/>
      <c r="O31" s="4"/>
    </row>
    <row r="32" spans="1:18" ht="36.6" customHeight="1" x14ac:dyDescent="0.2">
      <c r="A32" s="76"/>
      <c r="B32" s="76"/>
      <c r="C32" s="76"/>
      <c r="D32" s="76"/>
      <c r="E32" s="76"/>
      <c r="F32" s="76"/>
      <c r="G32" s="76"/>
      <c r="H32" s="76"/>
      <c r="I32" s="76"/>
      <c r="J32" s="76"/>
      <c r="K32" s="77" t="s">
        <v>55</v>
      </c>
      <c r="L32" s="77"/>
      <c r="M32" s="77"/>
      <c r="N32" s="77"/>
      <c r="O32" s="4"/>
    </row>
    <row r="33" spans="1:15" ht="36.6" customHeight="1" x14ac:dyDescent="0.2">
      <c r="A33" s="76"/>
      <c r="B33" s="76"/>
      <c r="C33" s="76"/>
      <c r="D33" s="76"/>
      <c r="E33" s="76"/>
      <c r="F33" s="76"/>
      <c r="G33" s="76"/>
      <c r="H33" s="76"/>
      <c r="I33" s="76"/>
      <c r="J33" s="76"/>
      <c r="K33" s="75" t="s">
        <v>56</v>
      </c>
      <c r="L33" s="75"/>
      <c r="M33" s="75"/>
      <c r="N33" s="75"/>
      <c r="O33" s="75"/>
    </row>
    <row r="34" spans="1:15" ht="40.15" customHeight="1" x14ac:dyDescent="0.2">
      <c r="A34" s="76"/>
      <c r="B34" s="76"/>
      <c r="C34" s="76"/>
      <c r="D34" s="76"/>
      <c r="E34" s="76"/>
      <c r="F34" s="76"/>
      <c r="G34" s="76"/>
      <c r="H34" s="76"/>
      <c r="I34" s="76"/>
      <c r="J34" s="76"/>
      <c r="K34" s="102" t="s">
        <v>69</v>
      </c>
      <c r="L34" s="102"/>
      <c r="M34" s="102"/>
      <c r="N34" s="102"/>
      <c r="O34" s="102"/>
    </row>
    <row r="35" spans="1:15" ht="36.6" customHeight="1" x14ac:dyDescent="0.2">
      <c r="A35" s="76"/>
      <c r="B35" s="76"/>
      <c r="C35" s="76"/>
      <c r="D35" s="76"/>
      <c r="E35" s="76"/>
      <c r="F35" s="76"/>
      <c r="G35" s="76"/>
      <c r="H35" s="76"/>
      <c r="I35" s="76"/>
      <c r="J35" s="76"/>
      <c r="K35" s="76" t="s">
        <v>147</v>
      </c>
      <c r="L35" s="76"/>
      <c r="M35" s="76"/>
      <c r="N35" s="76"/>
      <c r="O35" s="76"/>
    </row>
    <row r="36" spans="1:15" ht="41.85" customHeight="1" x14ac:dyDescent="0.2">
      <c r="A36" s="118"/>
      <c r="B36" s="118"/>
      <c r="C36" s="118"/>
      <c r="D36" s="118"/>
      <c r="E36" s="118"/>
      <c r="F36" s="118"/>
      <c r="G36" s="118"/>
      <c r="H36" s="118"/>
      <c r="I36" s="118"/>
      <c r="J36" s="118"/>
      <c r="K36" s="72" t="s">
        <v>57</v>
      </c>
      <c r="L36" s="72"/>
      <c r="M36" s="18"/>
      <c r="N36" s="18"/>
      <c r="O36" s="18"/>
    </row>
    <row r="37" spans="1:15" ht="41.85" customHeight="1" x14ac:dyDescent="0.2">
      <c r="A37" s="118"/>
      <c r="B37" s="118"/>
      <c r="C37" s="118"/>
      <c r="D37" s="118"/>
      <c r="E37" s="118"/>
      <c r="F37" s="118"/>
      <c r="G37" s="118"/>
      <c r="H37" s="118"/>
      <c r="I37" s="118"/>
      <c r="J37" s="118"/>
      <c r="K37" s="72" t="s">
        <v>58</v>
      </c>
      <c r="L37" s="72"/>
      <c r="M37" s="18"/>
      <c r="N37" s="18"/>
      <c r="O37" s="18"/>
    </row>
    <row r="38" spans="1:15" ht="19.5" customHeight="1" x14ac:dyDescent="0.2">
      <c r="A38" s="118"/>
      <c r="B38" s="118"/>
      <c r="C38" s="118"/>
      <c r="D38" s="118"/>
      <c r="E38" s="118"/>
      <c r="F38" s="118"/>
      <c r="G38" s="118"/>
      <c r="H38" s="118"/>
      <c r="I38" s="118"/>
      <c r="J38" s="118"/>
      <c r="K38" s="72" t="s">
        <v>59</v>
      </c>
      <c r="L38" s="72"/>
      <c r="M38" s="73" t="s">
        <v>95</v>
      </c>
      <c r="N38" s="73"/>
      <c r="O38" s="73"/>
    </row>
    <row r="51" spans="2:2" x14ac:dyDescent="0.2">
      <c r="B51" s="59" t="s">
        <v>135</v>
      </c>
    </row>
    <row r="52" spans="2:2" x14ac:dyDescent="0.2">
      <c r="B52" s="59" t="s">
        <v>136</v>
      </c>
    </row>
    <row r="53" spans="2:2" x14ac:dyDescent="0.2">
      <c r="B53" s="59" t="s">
        <v>137</v>
      </c>
    </row>
    <row r="54" spans="2:2" x14ac:dyDescent="0.2">
      <c r="B54" s="59" t="s">
        <v>138</v>
      </c>
    </row>
    <row r="55" spans="2:2" x14ac:dyDescent="0.2">
      <c r="B55" s="59" t="s">
        <v>139</v>
      </c>
    </row>
    <row r="56" spans="2:2" x14ac:dyDescent="0.2">
      <c r="B56" s="59" t="s">
        <v>140</v>
      </c>
    </row>
    <row r="57" spans="2:2" x14ac:dyDescent="0.2">
      <c r="B57" s="59" t="s">
        <v>134</v>
      </c>
    </row>
    <row r="58" spans="2:2" x14ac:dyDescent="0.2">
      <c r="B58" s="59" t="s">
        <v>141</v>
      </c>
    </row>
    <row r="59" spans="2:2" x14ac:dyDescent="0.2">
      <c r="B59" s="59" t="s">
        <v>142</v>
      </c>
    </row>
  </sheetData>
  <mergeCells count="56">
    <mergeCell ref="A1:C6"/>
    <mergeCell ref="D1:L3"/>
    <mergeCell ref="M1:O2"/>
    <mergeCell ref="M3:O4"/>
    <mergeCell ref="D4:L6"/>
    <mergeCell ref="M5:O6"/>
    <mergeCell ref="A7:O7"/>
    <mergeCell ref="A8:O8"/>
    <mergeCell ref="A9:C9"/>
    <mergeCell ref="D9:I9"/>
    <mergeCell ref="J9:L9"/>
    <mergeCell ref="M9:O9"/>
    <mergeCell ref="A10:C10"/>
    <mergeCell ref="D10:I10"/>
    <mergeCell ref="J10:L10"/>
    <mergeCell ref="M10:O10"/>
    <mergeCell ref="A11:C11"/>
    <mergeCell ref="D11:I11"/>
    <mergeCell ref="J11:L11"/>
    <mergeCell ref="M11:O11"/>
    <mergeCell ref="A12:C12"/>
    <mergeCell ref="D12:I12"/>
    <mergeCell ref="J12:L12"/>
    <mergeCell ref="M12:O12"/>
    <mergeCell ref="A13:C13"/>
    <mergeCell ref="D13:I13"/>
    <mergeCell ref="J13:L13"/>
    <mergeCell ref="M13:O13"/>
    <mergeCell ref="A14:C14"/>
    <mergeCell ref="D14:I14"/>
    <mergeCell ref="J14:L14"/>
    <mergeCell ref="M14:O14"/>
    <mergeCell ref="A15:C16"/>
    <mergeCell ref="D15:H15"/>
    <mergeCell ref="I15:K16"/>
    <mergeCell ref="L15:O15"/>
    <mergeCell ref="D16:H16"/>
    <mergeCell ref="L16:O16"/>
    <mergeCell ref="A18:O18"/>
    <mergeCell ref="A20:A25"/>
    <mergeCell ref="A27:J27"/>
    <mergeCell ref="K27:O27"/>
    <mergeCell ref="A28:J35"/>
    <mergeCell ref="K28:N28"/>
    <mergeCell ref="K29:N29"/>
    <mergeCell ref="K30:N30"/>
    <mergeCell ref="K31:N31"/>
    <mergeCell ref="K32:N32"/>
    <mergeCell ref="K33:O33"/>
    <mergeCell ref="K34:O34"/>
    <mergeCell ref="K35:O35"/>
    <mergeCell ref="A36:J38"/>
    <mergeCell ref="K36:L36"/>
    <mergeCell ref="K37:L37"/>
    <mergeCell ref="K38:L38"/>
    <mergeCell ref="M38:O38"/>
  </mergeCells>
  <dataValidations disablePrompts="1" count="5">
    <dataValidation type="list" operator="equal" allowBlank="1" showErrorMessage="1" sqref="M9">
      <formula1>"EFICACIA,EFICIENCIA,EFECTIVIDAD"</formula1>
      <formula2>0</formula2>
    </dataValidation>
    <dataValidation type="list" operator="equal" allowBlank="1" showErrorMessage="1" sqref="M10">
      <formula1>"Gestión Apropiación de las Prácticas Artísticas;Gestión Fomento a las Prácticas Artísticas;Gestión para la Sostenibilidad de los Equipamientos Culturales;Mejoramiento Contínuo;Gestión Comunicaciones;Gestión Tecnológica;Gestión Bienes, Servicios e Infraest"</formula1>
      <formula2>0</formula2>
    </dataValidation>
    <dataValidation type="list" operator="equal" allowBlank="1" showErrorMessage="1" sqref="M11">
      <mc:AlternateContent xmlns:x12ac="http://schemas.microsoft.com/office/spreadsheetml/2011/1/ac" xmlns:mc="http://schemas.openxmlformats.org/markup-compatibility/2006">
        <mc:Choice Requires="x12ac">
          <x12ac:list>INICIATIVAS,ASISTENTES,ACTIVIDADES,EQUIPAMIENTOS,POR CIENTO,PARTICIPANTES,NIÑOS Y NIÑAS,"NIÑOS, NIÑAS Y JÓVENES",ORGANIZACIONES,ESPACIOS</x12ac:list>
        </mc:Choice>
        <mc:Fallback>
          <formula1>"INICIATIVAS,ASISTENTES,ACTIVIDADES,EQUIPAMIENTOS,POR CIENTO,PARTICIPANTES,NIÑOS Y NIÑAS,NIÑOS, NIÑAS Y JÓVENES,ORGANIZACIONES,ESPACIOS"</formula1>
        </mc:Fallback>
      </mc:AlternateContent>
      <formula2>0</formula2>
    </dataValidation>
    <dataValidation type="list" operator="equal" allowBlank="1" showErrorMessage="1" sqref="M12">
      <formula1>"MENSUAL,BIMENSUAL,TRIMESTRAL,SEMESTRAL,ANUAL"</formula1>
      <formula2>0</formula2>
    </dataValidation>
    <dataValidation type="list" operator="equal" allowBlank="1" showErrorMessage="1" sqref="D10:I10">
      <formula1>$B$51:$B$59</formula1>
    </dataValidation>
  </dataValidations>
  <pageMargins left="0.19685039370078741" right="0.19685039370078741" top="0.62992125984251968" bottom="0.43307086614173229" header="0.19685039370078741" footer="0.19685039370078741"/>
  <pageSetup scale="80" firstPageNumber="0" orientation="landscape" horizontalDpi="300" verticalDpi="300" r:id="rId1"/>
  <headerFooter alignWithMargins="0">
    <oddHeader>&amp;C&amp;A</oddHeader>
    <oddFooter>&amp;CPágina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GEC-01 Recaudos Subd Equipam</vt:lpstr>
      <vt:lpstr>GEC-02 Increm Ingresos Equip</vt:lpstr>
      <vt:lpstr>GEC-05 Eventos Equipam</vt:lpstr>
      <vt:lpstr>GEC-06 Asistencias Equipam</vt:lpstr>
      <vt:lpstr>GEC-07 Asist Eventos Subd</vt:lpstr>
      <vt:lpstr>GEC-08 Incr No. Eventos Escen</vt:lpstr>
      <vt:lpstr>'GEC-01 Recaudos Subd Equipam'!Área_de_impresión</vt:lpstr>
      <vt:lpstr>'GEC-02 Increm Ingresos Equip'!Área_de_impresión</vt:lpstr>
      <vt:lpstr>'GEC-05 Eventos Equipam'!Área_de_impresión</vt:lpstr>
      <vt:lpstr>'GEC-06 Asistencias Equipam'!Área_de_impresión</vt:lpstr>
      <vt:lpstr>'GEC-07 Asist Eventos Subd'!Área_de_impresión</vt:lpstr>
      <vt:lpstr>'GEC-08 Incr No. Eventos Escen'!Área_de_impresión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JOSALA</dc:creator>
  <cp:lastModifiedBy>NATLOP</cp:lastModifiedBy>
  <cp:lastPrinted>2017-09-29T15:06:52Z</cp:lastPrinted>
  <dcterms:created xsi:type="dcterms:W3CDTF">2017-03-07T20:15:58Z</dcterms:created>
  <dcterms:modified xsi:type="dcterms:W3CDTF">2018-02-08T22:14:57Z</dcterms:modified>
</cp:coreProperties>
</file>