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6.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omments1.xml" ContentType="application/vnd.openxmlformats-officedocument.spreadsheetml.comments+xml"/>
  <Override PartName="/xl/charts/chart9.xml" ContentType="application/vnd.openxmlformats-officedocument.drawingml.chart+xml"/>
  <Override PartName="/xl/charts/style1.xml" ContentType="application/vnd.ms-office.chartstyle+xml"/>
  <Override PartName="/xl/charts/colors1.xml" ContentType="application/vnd.ms-office.chartcolorstyle+xml"/>
  <Override PartName="/xl/charts/chart10.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9.xml" ContentType="application/vnd.openxmlformats-officedocument.drawing+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Alex Alarcon\IDARTES\Bateria de Indicadores\Publicados 2017\"/>
    </mc:Choice>
  </mc:AlternateContent>
  <bookViews>
    <workbookView xWindow="0" yWindow="0" windowWidth="20325" windowHeight="9345" firstSheet="7" activeTab="7"/>
  </bookViews>
  <sheets>
    <sheet name="Modificaciones_Plan_Acción" sheetId="1" state="hidden" r:id="rId1"/>
    <sheet name="Seguim_Proy_inversión" sheetId="2" state="hidden" r:id="rId2"/>
    <sheet name="Seguim_Avance__%_Metas" sheetId="3" state="hidden" r:id="rId3"/>
    <sheet name="Seguim_Avance_Metas_PDD" sheetId="4" state="hidden" r:id="rId4"/>
    <sheet name="Seguim_Avance_%_Metas_PDD" sheetId="5" state="hidden" r:id="rId5"/>
    <sheet name="Datos_PIGA" sheetId="7" state="hidden" r:id="rId6"/>
    <sheet name="PIGA_-_Seguimiento 2016" sheetId="15" state="hidden" r:id="rId7"/>
    <sheet name="MCO-01-PIGA Racional. rec. 2016" sheetId="14" r:id="rId8"/>
    <sheet name="MCO-02-Actual. Doc SIG 2016" sheetId="16" r:id="rId9"/>
    <sheet name="MCO-03 Avance Plan de Mej 2016" sheetId="12" r:id="rId10"/>
    <sheet name="MCO-04 Manejo Riesgos 2016" sheetId="13" r:id="rId11"/>
  </sheets>
  <definedNames>
    <definedName name="_xlnm.Print_Area" localSheetId="7">'MCO-01-PIGA Racional. rec. 2016'!$A$1:$O$44</definedName>
    <definedName name="_xlnm.Print_Area" localSheetId="8">'MCO-02-Actual. Doc SIG 2016'!$A$1:$P$49</definedName>
    <definedName name="_xlnm.Print_Area" localSheetId="9">'MCO-03 Avance Plan de Mej 2016'!$A$1:$P$36</definedName>
    <definedName name="_xlnm.Print_Area" localSheetId="10">'MCO-04 Manejo Riesgos 2016'!$A$1:$P$36</definedName>
    <definedName name="_xlnm.Print_Area" localSheetId="0">Modificaciones_Plan_Acción!$A$1:$M$32</definedName>
    <definedName name="_xlnm.Print_Area" localSheetId="6">'PIGA_-_Seguimiento 2016'!$A$1:$Q$52</definedName>
    <definedName name="_xlnm.Print_Area" localSheetId="4">'Seguim_Avance_%_Metas_PDD'!$A$1:$U$39</definedName>
    <definedName name="_xlnm.Print_Area" localSheetId="2">'Seguim_Avance__%_Metas'!$A$1:$U$55</definedName>
    <definedName name="_xlnm.Print_Area" localSheetId="3">Seguim_Avance_Metas_PDD!$A$1:$S$39</definedName>
    <definedName name="_xlnm.Print_Area" localSheetId="1">Seguim_Proy_inversión!$A$1:$U$55</definedName>
  </definedNames>
  <calcPr calcId="162913"/>
</workbook>
</file>

<file path=xl/calcChain.xml><?xml version="1.0" encoding="utf-8"?>
<calcChain xmlns="http://schemas.openxmlformats.org/spreadsheetml/2006/main">
  <c r="N29" i="14" l="1"/>
  <c r="L29" i="14"/>
  <c r="I29" i="14"/>
  <c r="H29" i="14"/>
  <c r="G29" i="14"/>
  <c r="N28" i="14"/>
  <c r="N26" i="14"/>
  <c r="N27" i="14"/>
  <c r="N24" i="14"/>
  <c r="N22" i="14"/>
  <c r="T23" i="12" l="1"/>
  <c r="T22" i="12"/>
  <c r="T21" i="12"/>
  <c r="O35" i="16" l="1"/>
  <c r="D35" i="16"/>
  <c r="E35" i="16"/>
  <c r="F35" i="16"/>
  <c r="G35" i="16"/>
  <c r="H35" i="16"/>
  <c r="I35" i="16"/>
  <c r="J35" i="16"/>
  <c r="K35" i="16"/>
  <c r="L35" i="16"/>
  <c r="M35" i="16"/>
  <c r="N35" i="16"/>
  <c r="C35" i="16"/>
  <c r="O34" i="16"/>
  <c r="E34" i="16"/>
  <c r="F34" i="16"/>
  <c r="G34" i="16"/>
  <c r="H34" i="16"/>
  <c r="I34" i="16" s="1"/>
  <c r="J34" i="16" s="1"/>
  <c r="K34" i="16" s="1"/>
  <c r="L34" i="16" s="1"/>
  <c r="M34" i="16" s="1"/>
  <c r="N34" i="16" s="1"/>
  <c r="D34" i="16"/>
  <c r="C34" i="16"/>
  <c r="O33" i="16"/>
  <c r="E33" i="16"/>
  <c r="F33" i="16"/>
  <c r="G33" i="16"/>
  <c r="H33" i="16"/>
  <c r="I33" i="16" s="1"/>
  <c r="J33" i="16" s="1"/>
  <c r="K33" i="16" s="1"/>
  <c r="L33" i="16" s="1"/>
  <c r="M33" i="16" s="1"/>
  <c r="N33" i="16" s="1"/>
  <c r="D33" i="16"/>
  <c r="C33" i="16"/>
  <c r="O32" i="16"/>
  <c r="E32" i="16"/>
  <c r="F32" i="16"/>
  <c r="G32" i="16"/>
  <c r="H32" i="16"/>
  <c r="I32" i="16" s="1"/>
  <c r="J32" i="16" s="1"/>
  <c r="K32" i="16" s="1"/>
  <c r="L32" i="16" s="1"/>
  <c r="M32" i="16" s="1"/>
  <c r="N32" i="16" s="1"/>
  <c r="D32" i="16"/>
  <c r="C32" i="16"/>
  <c r="N36" i="16" l="1"/>
  <c r="M36" i="16"/>
  <c r="L36" i="16"/>
  <c r="K36" i="16"/>
  <c r="J36" i="16"/>
  <c r="I36" i="16"/>
  <c r="H36" i="16"/>
  <c r="G36" i="16"/>
  <c r="F36" i="16"/>
  <c r="E36" i="16"/>
  <c r="D36" i="16"/>
  <c r="C36" i="16"/>
  <c r="D31" i="16"/>
  <c r="O31" i="16" s="1"/>
  <c r="O30" i="16"/>
  <c r="O36" i="16" s="1"/>
  <c r="O29" i="16"/>
  <c r="K28" i="16"/>
  <c r="J28" i="16"/>
  <c r="O28" i="16" s="1"/>
  <c r="O27" i="16"/>
  <c r="L26" i="16"/>
  <c r="D26" i="16"/>
  <c r="O26" i="16" s="1"/>
  <c r="N25" i="16"/>
  <c r="M25" i="16"/>
  <c r="K25" i="16"/>
  <c r="J25" i="16"/>
  <c r="O25" i="16" s="1"/>
  <c r="O24" i="16"/>
  <c r="N23" i="16"/>
  <c r="O23" i="16" s="1"/>
  <c r="M23" i="16"/>
  <c r="O22" i="16"/>
  <c r="O21" i="16"/>
  <c r="O20" i="16"/>
  <c r="I22" i="14" l="1"/>
  <c r="G22" i="14"/>
  <c r="D32" i="15"/>
  <c r="P23" i="15"/>
  <c r="P45" i="15"/>
  <c r="P44" i="15"/>
  <c r="P43" i="15"/>
  <c r="P42" i="15"/>
  <c r="P41" i="15"/>
  <c r="P40" i="15"/>
  <c r="P38" i="15"/>
  <c r="P37" i="15"/>
  <c r="P36" i="15"/>
  <c r="P35" i="15"/>
  <c r="P34" i="15"/>
  <c r="P32" i="15"/>
  <c r="P31" i="15"/>
  <c r="P30" i="15"/>
  <c r="P29" i="15"/>
  <c r="P28" i="15"/>
  <c r="P27" i="15"/>
  <c r="P26" i="15"/>
  <c r="P24" i="15"/>
  <c r="P19" i="15"/>
  <c r="P20" i="15"/>
  <c r="P21" i="15"/>
  <c r="P22" i="15"/>
  <c r="P18" i="15"/>
  <c r="P17" i="15"/>
  <c r="P16" i="15"/>
  <c r="P15" i="15"/>
  <c r="N30" i="14" l="1"/>
  <c r="L30" i="14"/>
  <c r="H30" i="14"/>
  <c r="L27" i="14"/>
  <c r="H27" i="14"/>
  <c r="N23" i="14"/>
  <c r="D17" i="15"/>
  <c r="H20" i="14"/>
  <c r="N20" i="14" s="1"/>
  <c r="L20" i="14"/>
  <c r="I20" i="14"/>
  <c r="G20" i="14"/>
  <c r="E18" i="15"/>
  <c r="F18" i="15"/>
  <c r="G18" i="15"/>
  <c r="H18" i="15"/>
  <c r="I18" i="15"/>
  <c r="J18" i="15"/>
  <c r="I24" i="14" s="1"/>
  <c r="K18" i="15"/>
  <c r="L18" i="15"/>
  <c r="M18" i="15"/>
  <c r="N18" i="15"/>
  <c r="O18" i="15"/>
  <c r="D18" i="15"/>
  <c r="G24" i="14" l="1"/>
  <c r="L22" i="14"/>
  <c r="H24" i="14"/>
  <c r="G26" i="14" l="1"/>
  <c r="P47" i="15"/>
  <c r="P46" i="15"/>
  <c r="O32" i="15"/>
  <c r="O33" i="15" s="1"/>
  <c r="N32" i="15"/>
  <c r="N33" i="15" s="1"/>
  <c r="M32" i="15"/>
  <c r="M33" i="15" s="1"/>
  <c r="L32" i="15"/>
  <c r="L33" i="15" s="1"/>
  <c r="K32" i="15"/>
  <c r="K33" i="15" s="1"/>
  <c r="J32" i="15"/>
  <c r="I32" i="15"/>
  <c r="I33" i="15" s="1"/>
  <c r="H32" i="15"/>
  <c r="H33" i="15" s="1"/>
  <c r="G32" i="15"/>
  <c r="G33" i="15" s="1"/>
  <c r="F32" i="15"/>
  <c r="F33" i="15" s="1"/>
  <c r="E32" i="15"/>
  <c r="E33" i="15" s="1"/>
  <c r="O19" i="15"/>
  <c r="N19" i="15"/>
  <c r="M19" i="15"/>
  <c r="L19" i="15"/>
  <c r="K19" i="15"/>
  <c r="J19" i="15"/>
  <c r="I19" i="15"/>
  <c r="H19" i="15"/>
  <c r="G19" i="15"/>
  <c r="F19" i="15"/>
  <c r="E19" i="15"/>
  <c r="D19" i="15"/>
  <c r="O17" i="15"/>
  <c r="N17" i="15"/>
  <c r="M17" i="15"/>
  <c r="L17" i="15"/>
  <c r="K17" i="15"/>
  <c r="J17" i="15"/>
  <c r="I17" i="15"/>
  <c r="H17" i="15"/>
  <c r="G17" i="15"/>
  <c r="F17" i="15"/>
  <c r="E17" i="15"/>
  <c r="L31" i="14"/>
  <c r="G31" i="14"/>
  <c r="H26" i="14"/>
  <c r="L23" i="14"/>
  <c r="H23" i="14"/>
  <c r="H22" i="14"/>
  <c r="D33" i="15" l="1"/>
  <c r="P33" i="15" s="1"/>
  <c r="G28" i="14"/>
  <c r="J33" i="15"/>
  <c r="I28" i="14"/>
  <c r="L28" i="14" s="1"/>
  <c r="H31" i="14"/>
  <c r="N31" i="14"/>
  <c r="L24" i="14"/>
  <c r="L26" i="14" s="1"/>
  <c r="I26" i="14"/>
  <c r="T20" i="13"/>
  <c r="S20" i="13"/>
  <c r="R22" i="12"/>
  <c r="I23" i="13"/>
  <c r="T21" i="13" s="1"/>
  <c r="C23" i="13"/>
  <c r="S21" i="13" s="1"/>
  <c r="O22" i="13"/>
  <c r="O21" i="13"/>
  <c r="O20" i="13"/>
  <c r="O20" i="12"/>
  <c r="O21" i="12"/>
  <c r="O22" i="12"/>
  <c r="C23" i="12"/>
  <c r="D23" i="12"/>
  <c r="E23" i="12"/>
  <c r="F23" i="12"/>
  <c r="G23" i="12"/>
  <c r="H23" i="12"/>
  <c r="I23" i="12"/>
  <c r="J23" i="12"/>
  <c r="K23" i="12"/>
  <c r="L23" i="12"/>
  <c r="M23" i="12"/>
  <c r="N23" i="12"/>
  <c r="Q34" i="4"/>
  <c r="Q34" i="5" s="1"/>
  <c r="P34" i="4"/>
  <c r="P34" i="5" s="1"/>
  <c r="O34" i="4"/>
  <c r="O34" i="5" s="1"/>
  <c r="N34" i="4"/>
  <c r="N34" i="5" s="1"/>
  <c r="M34" i="4"/>
  <c r="M34" i="5" s="1"/>
  <c r="L34" i="4"/>
  <c r="L34" i="5" s="1"/>
  <c r="K34" i="4"/>
  <c r="K34" i="5" s="1"/>
  <c r="J34" i="4"/>
  <c r="J34" i="5" s="1"/>
  <c r="I34" i="4"/>
  <c r="I34" i="5" s="1"/>
  <c r="H34" i="4"/>
  <c r="H34" i="5" s="1"/>
  <c r="G34" i="4"/>
  <c r="G34" i="5" s="1"/>
  <c r="F34" i="4"/>
  <c r="F34" i="5" s="1"/>
  <c r="Q33" i="4"/>
  <c r="Q33" i="5" s="1"/>
  <c r="P33" i="4"/>
  <c r="P33" i="5" s="1"/>
  <c r="O33" i="4"/>
  <c r="O33" i="5" s="1"/>
  <c r="N33" i="4"/>
  <c r="N33" i="5" s="1"/>
  <c r="M33" i="4"/>
  <c r="M33" i="5" s="1"/>
  <c r="L33" i="4"/>
  <c r="L33" i="5" s="1"/>
  <c r="K33" i="4"/>
  <c r="K33" i="5" s="1"/>
  <c r="J33" i="4"/>
  <c r="J33" i="5" s="1"/>
  <c r="I33" i="4"/>
  <c r="I33" i="5" s="1"/>
  <c r="H33" i="4"/>
  <c r="H33" i="5" s="1"/>
  <c r="G33" i="4"/>
  <c r="G33" i="5" s="1"/>
  <c r="R33" i="5" s="1"/>
  <c r="S33" i="5" s="1"/>
  <c r="F33" i="4"/>
  <c r="F33" i="5" s="1"/>
  <c r="Q32" i="4"/>
  <c r="Q32" i="5" s="1"/>
  <c r="P32" i="4"/>
  <c r="P32" i="5" s="1"/>
  <c r="O32" i="4"/>
  <c r="O32" i="5" s="1"/>
  <c r="N32" i="4"/>
  <c r="N32" i="5" s="1"/>
  <c r="M32" i="4"/>
  <c r="M32" i="5" s="1"/>
  <c r="L32" i="4"/>
  <c r="L32" i="5" s="1"/>
  <c r="K32" i="4"/>
  <c r="K32" i="5" s="1"/>
  <c r="J32" i="4"/>
  <c r="J32" i="5" s="1"/>
  <c r="I32" i="4"/>
  <c r="I32" i="5" s="1"/>
  <c r="H32" i="4"/>
  <c r="H32" i="5" s="1"/>
  <c r="G32" i="4"/>
  <c r="G32" i="5" s="1"/>
  <c r="F32" i="4"/>
  <c r="F32" i="5" s="1"/>
  <c r="Q31" i="4"/>
  <c r="Q31" i="5" s="1"/>
  <c r="P31" i="4"/>
  <c r="P31" i="5" s="1"/>
  <c r="O31" i="4"/>
  <c r="O31" i="5" s="1"/>
  <c r="N31" i="4"/>
  <c r="N31" i="5" s="1"/>
  <c r="M31" i="4"/>
  <c r="M31" i="5" s="1"/>
  <c r="L31" i="4"/>
  <c r="L31" i="5" s="1"/>
  <c r="K31" i="4"/>
  <c r="K31" i="5" s="1"/>
  <c r="J31" i="4"/>
  <c r="J31" i="5" s="1"/>
  <c r="I31" i="4"/>
  <c r="I31" i="5" s="1"/>
  <c r="H31" i="4"/>
  <c r="H31" i="5" s="1"/>
  <c r="G31" i="4"/>
  <c r="G31" i="5" s="1"/>
  <c r="F31" i="4"/>
  <c r="F31" i="5" s="1"/>
  <c r="Q30" i="4"/>
  <c r="Q30" i="5" s="1"/>
  <c r="P30" i="4"/>
  <c r="P30" i="5" s="1"/>
  <c r="O30" i="4"/>
  <c r="O30" i="5" s="1"/>
  <c r="N30" i="4"/>
  <c r="N30" i="5" s="1"/>
  <c r="M30" i="4"/>
  <c r="M30" i="5" s="1"/>
  <c r="L30" i="4"/>
  <c r="L30" i="5" s="1"/>
  <c r="K30" i="4"/>
  <c r="K30" i="5" s="1"/>
  <c r="J30" i="4"/>
  <c r="J30" i="5" s="1"/>
  <c r="I30" i="4"/>
  <c r="I30" i="5" s="1"/>
  <c r="H30" i="4"/>
  <c r="H30" i="5" s="1"/>
  <c r="G30" i="4"/>
  <c r="G30" i="5" s="1"/>
  <c r="F30" i="4"/>
  <c r="F30" i="5" s="1"/>
  <c r="Q29" i="4"/>
  <c r="Q29" i="5" s="1"/>
  <c r="P29" i="4"/>
  <c r="P29" i="5" s="1"/>
  <c r="O29" i="4"/>
  <c r="O29" i="5" s="1"/>
  <c r="N29" i="4"/>
  <c r="N29" i="5" s="1"/>
  <c r="M29" i="4"/>
  <c r="M29" i="5" s="1"/>
  <c r="L29" i="4"/>
  <c r="L29" i="5" s="1"/>
  <c r="K29" i="4"/>
  <c r="K29" i="5" s="1"/>
  <c r="J29" i="4"/>
  <c r="J29" i="5" s="1"/>
  <c r="I29" i="4"/>
  <c r="I29" i="5" s="1"/>
  <c r="H29" i="4"/>
  <c r="H29" i="5" s="1"/>
  <c r="G29" i="4"/>
  <c r="G29" i="5" s="1"/>
  <c r="F29" i="4"/>
  <c r="F29" i="5" s="1"/>
  <c r="Q28" i="4"/>
  <c r="Q28" i="5" s="1"/>
  <c r="P28" i="4"/>
  <c r="P28" i="5" s="1"/>
  <c r="O28" i="4"/>
  <c r="O28" i="5" s="1"/>
  <c r="N28" i="4"/>
  <c r="N28" i="5" s="1"/>
  <c r="M28" i="4"/>
  <c r="M28" i="5" s="1"/>
  <c r="L28" i="4"/>
  <c r="L28" i="5" s="1"/>
  <c r="K28" i="4"/>
  <c r="K28" i="5" s="1"/>
  <c r="J28" i="4"/>
  <c r="J28" i="5" s="1"/>
  <c r="I28" i="4"/>
  <c r="I28" i="5" s="1"/>
  <c r="H28" i="4"/>
  <c r="H28" i="5" s="1"/>
  <c r="G28" i="4"/>
  <c r="G28" i="5" s="1"/>
  <c r="F28" i="4"/>
  <c r="F28" i="5" s="1"/>
  <c r="Q27" i="4"/>
  <c r="Q27" i="5" s="1"/>
  <c r="P27" i="4"/>
  <c r="P27" i="5" s="1"/>
  <c r="O27" i="4"/>
  <c r="O27" i="5" s="1"/>
  <c r="N27" i="4"/>
  <c r="N27" i="5" s="1"/>
  <c r="M27" i="4"/>
  <c r="M27" i="5" s="1"/>
  <c r="L27" i="4"/>
  <c r="L27" i="5" s="1"/>
  <c r="K27" i="4"/>
  <c r="K27" i="5" s="1"/>
  <c r="J27" i="4"/>
  <c r="J27" i="5" s="1"/>
  <c r="I27" i="4"/>
  <c r="I27" i="5" s="1"/>
  <c r="H27" i="4"/>
  <c r="H27" i="5" s="1"/>
  <c r="G27" i="4"/>
  <c r="G27" i="5" s="1"/>
  <c r="F27" i="4"/>
  <c r="F27" i="5" s="1"/>
  <c r="Q26" i="4"/>
  <c r="Q26" i="5" s="1"/>
  <c r="P26" i="4"/>
  <c r="P26" i="5" s="1"/>
  <c r="O26" i="4"/>
  <c r="O26" i="5" s="1"/>
  <c r="N26" i="4"/>
  <c r="N26" i="5" s="1"/>
  <c r="M26" i="4"/>
  <c r="M26" i="5" s="1"/>
  <c r="L26" i="4"/>
  <c r="L26" i="5" s="1"/>
  <c r="K26" i="4"/>
  <c r="K26" i="5" s="1"/>
  <c r="J26" i="4"/>
  <c r="J26" i="5" s="1"/>
  <c r="I26" i="4"/>
  <c r="I26" i="5" s="1"/>
  <c r="H26" i="4"/>
  <c r="H26" i="5" s="1"/>
  <c r="G26" i="4"/>
  <c r="G26" i="5" s="1"/>
  <c r="F26" i="4"/>
  <c r="F26" i="5" s="1"/>
  <c r="Q25" i="4"/>
  <c r="Q25" i="5" s="1"/>
  <c r="P25" i="4"/>
  <c r="P25" i="5" s="1"/>
  <c r="O25" i="4"/>
  <c r="O25" i="5" s="1"/>
  <c r="N25" i="4"/>
  <c r="N25" i="5" s="1"/>
  <c r="M25" i="4"/>
  <c r="M25" i="5" s="1"/>
  <c r="L25" i="4"/>
  <c r="L25" i="5" s="1"/>
  <c r="K25" i="4"/>
  <c r="K25" i="5" s="1"/>
  <c r="J25" i="4"/>
  <c r="J25" i="5" s="1"/>
  <c r="I25" i="4"/>
  <c r="I25" i="5" s="1"/>
  <c r="H25" i="4"/>
  <c r="H25" i="5" s="1"/>
  <c r="G25" i="4"/>
  <c r="G25" i="5" s="1"/>
  <c r="F25" i="4"/>
  <c r="F25" i="5" s="1"/>
  <c r="Q24" i="4"/>
  <c r="Q24" i="5" s="1"/>
  <c r="P24" i="4"/>
  <c r="P24" i="5" s="1"/>
  <c r="O24" i="4"/>
  <c r="O24" i="5" s="1"/>
  <c r="N24" i="4"/>
  <c r="N24" i="5" s="1"/>
  <c r="M24" i="4"/>
  <c r="M24" i="5" s="1"/>
  <c r="L24" i="4"/>
  <c r="L24" i="5" s="1"/>
  <c r="K24" i="4"/>
  <c r="K24" i="5" s="1"/>
  <c r="J24" i="4"/>
  <c r="J24" i="5" s="1"/>
  <c r="I24" i="4"/>
  <c r="I24" i="5" s="1"/>
  <c r="H24" i="4"/>
  <c r="H24" i="5" s="1"/>
  <c r="G24" i="4"/>
  <c r="G24" i="5" s="1"/>
  <c r="F24" i="4"/>
  <c r="F24" i="5" s="1"/>
  <c r="Q23" i="4"/>
  <c r="Q23" i="5" s="1"/>
  <c r="P23" i="4"/>
  <c r="P23" i="5" s="1"/>
  <c r="O23" i="4"/>
  <c r="O23" i="5" s="1"/>
  <c r="N23" i="4"/>
  <c r="N23" i="5" s="1"/>
  <c r="M23" i="4"/>
  <c r="M23" i="5" s="1"/>
  <c r="L23" i="4"/>
  <c r="L23" i="5" s="1"/>
  <c r="K23" i="4"/>
  <c r="K23" i="5" s="1"/>
  <c r="J23" i="4"/>
  <c r="J23" i="5" s="1"/>
  <c r="I23" i="4"/>
  <c r="I23" i="5" s="1"/>
  <c r="H23" i="4"/>
  <c r="H23" i="5" s="1"/>
  <c r="G23" i="4"/>
  <c r="G23" i="5" s="1"/>
  <c r="F23" i="4"/>
  <c r="F23" i="5" s="1"/>
  <c r="Q22" i="4"/>
  <c r="Q22" i="5" s="1"/>
  <c r="P22" i="4"/>
  <c r="P22" i="5" s="1"/>
  <c r="O22" i="4"/>
  <c r="O22" i="5" s="1"/>
  <c r="N22" i="4"/>
  <c r="N22" i="5" s="1"/>
  <c r="M22" i="4"/>
  <c r="M22" i="5" s="1"/>
  <c r="L22" i="4"/>
  <c r="L22" i="5" s="1"/>
  <c r="K22" i="4"/>
  <c r="K22" i="5" s="1"/>
  <c r="J22" i="4"/>
  <c r="J22" i="5" s="1"/>
  <c r="I22" i="4"/>
  <c r="I22" i="5" s="1"/>
  <c r="H22" i="4"/>
  <c r="H22" i="5" s="1"/>
  <c r="G22" i="4"/>
  <c r="G22" i="5" s="1"/>
  <c r="F22" i="4"/>
  <c r="F22" i="5" s="1"/>
  <c r="Q21" i="4"/>
  <c r="Q21" i="5" s="1"/>
  <c r="P21" i="4"/>
  <c r="P21" i="5" s="1"/>
  <c r="O21" i="4"/>
  <c r="O21" i="5" s="1"/>
  <c r="N21" i="4"/>
  <c r="N21" i="5" s="1"/>
  <c r="M21" i="4"/>
  <c r="M21" i="5" s="1"/>
  <c r="L21" i="4"/>
  <c r="L21" i="5" s="1"/>
  <c r="K21" i="4"/>
  <c r="K21" i="5" s="1"/>
  <c r="J21" i="4"/>
  <c r="J21" i="5" s="1"/>
  <c r="I21" i="4"/>
  <c r="I21" i="5" s="1"/>
  <c r="H21" i="4"/>
  <c r="H21" i="5" s="1"/>
  <c r="G21" i="4"/>
  <c r="G21" i="5" s="1"/>
  <c r="F21" i="4"/>
  <c r="F21" i="5" s="1"/>
  <c r="Q20" i="4"/>
  <c r="Q20" i="5" s="1"/>
  <c r="P20" i="4"/>
  <c r="P20" i="5" s="1"/>
  <c r="O20" i="4"/>
  <c r="O20" i="5" s="1"/>
  <c r="N20" i="4"/>
  <c r="N20" i="5" s="1"/>
  <c r="M20" i="4"/>
  <c r="M20" i="5" s="1"/>
  <c r="L20" i="4"/>
  <c r="L20" i="5" s="1"/>
  <c r="K20" i="4"/>
  <c r="K20" i="5" s="1"/>
  <c r="J20" i="4"/>
  <c r="J20" i="5" s="1"/>
  <c r="I20" i="4"/>
  <c r="I20" i="5" s="1"/>
  <c r="H20" i="4"/>
  <c r="H20" i="5" s="1"/>
  <c r="G20" i="4"/>
  <c r="G20" i="5" s="1"/>
  <c r="F20" i="4"/>
  <c r="F20" i="5" s="1"/>
  <c r="Q19" i="4"/>
  <c r="Q19" i="5" s="1"/>
  <c r="P19" i="4"/>
  <c r="P19" i="5" s="1"/>
  <c r="O19" i="4"/>
  <c r="O19" i="5" s="1"/>
  <c r="N19" i="4"/>
  <c r="N19" i="5" s="1"/>
  <c r="M19" i="4"/>
  <c r="M19" i="5" s="1"/>
  <c r="L19" i="4"/>
  <c r="L19" i="5" s="1"/>
  <c r="K19" i="4"/>
  <c r="K19" i="5" s="1"/>
  <c r="J19" i="4"/>
  <c r="J19" i="5" s="1"/>
  <c r="I19" i="4"/>
  <c r="I19" i="5" s="1"/>
  <c r="H19" i="4"/>
  <c r="H19" i="5" s="1"/>
  <c r="G19" i="4"/>
  <c r="G19" i="5" s="1"/>
  <c r="F19" i="4"/>
  <c r="F19" i="5" s="1"/>
  <c r="Q18" i="4"/>
  <c r="Q18" i="5" s="1"/>
  <c r="P18" i="4"/>
  <c r="P18" i="5" s="1"/>
  <c r="O18" i="4"/>
  <c r="O18" i="5" s="1"/>
  <c r="N18" i="4"/>
  <c r="N18" i="5" s="1"/>
  <c r="M18" i="4"/>
  <c r="M18" i="5" s="1"/>
  <c r="L18" i="4"/>
  <c r="L18" i="5" s="1"/>
  <c r="K18" i="4"/>
  <c r="K18" i="5" s="1"/>
  <c r="J18" i="4"/>
  <c r="J18" i="5" s="1"/>
  <c r="I18" i="4"/>
  <c r="I18" i="5" s="1"/>
  <c r="H18" i="4"/>
  <c r="H18" i="5" s="1"/>
  <c r="G18" i="4"/>
  <c r="G18" i="5" s="1"/>
  <c r="R18" i="5" s="1"/>
  <c r="S18" i="5" s="1"/>
  <c r="F18" i="4"/>
  <c r="F18" i="5" s="1"/>
  <c r="Q17" i="4"/>
  <c r="Q17" i="5" s="1"/>
  <c r="P17" i="4"/>
  <c r="P17" i="5" s="1"/>
  <c r="O17" i="4"/>
  <c r="O17" i="5" s="1"/>
  <c r="N17" i="4"/>
  <c r="N17" i="5" s="1"/>
  <c r="M17" i="4"/>
  <c r="M17" i="5" s="1"/>
  <c r="L17" i="4"/>
  <c r="L17" i="5" s="1"/>
  <c r="K17" i="4"/>
  <c r="K17" i="5" s="1"/>
  <c r="J17" i="4"/>
  <c r="J17" i="5" s="1"/>
  <c r="I17" i="4"/>
  <c r="I17" i="5" s="1"/>
  <c r="H17" i="4"/>
  <c r="H17" i="5" s="1"/>
  <c r="G17" i="4"/>
  <c r="G17" i="5" s="1"/>
  <c r="F17" i="4"/>
  <c r="F17" i="5" s="1"/>
  <c r="Q16" i="4"/>
  <c r="Q16" i="5" s="1"/>
  <c r="P16" i="4"/>
  <c r="P16" i="5" s="1"/>
  <c r="O16" i="4"/>
  <c r="O16" i="5" s="1"/>
  <c r="N16" i="4"/>
  <c r="N16" i="5" s="1"/>
  <c r="M16" i="4"/>
  <c r="M16" i="5" s="1"/>
  <c r="L16" i="4"/>
  <c r="L16" i="5" s="1"/>
  <c r="K16" i="4"/>
  <c r="K16" i="5" s="1"/>
  <c r="J16" i="4"/>
  <c r="J16" i="5" s="1"/>
  <c r="I16" i="4"/>
  <c r="I16" i="5" s="1"/>
  <c r="H16" i="4"/>
  <c r="H16" i="5" s="1"/>
  <c r="G16" i="4"/>
  <c r="G16" i="5" s="1"/>
  <c r="F16" i="4"/>
  <c r="F16" i="5" s="1"/>
  <c r="Q15" i="4"/>
  <c r="Q15" i="5" s="1"/>
  <c r="P15" i="4"/>
  <c r="P15" i="5" s="1"/>
  <c r="O15" i="4"/>
  <c r="O15" i="5" s="1"/>
  <c r="N15" i="4"/>
  <c r="N15" i="5" s="1"/>
  <c r="M15" i="4"/>
  <c r="M15" i="5" s="1"/>
  <c r="L15" i="4"/>
  <c r="L15" i="5" s="1"/>
  <c r="K15" i="4"/>
  <c r="K15" i="5" s="1"/>
  <c r="J15" i="4"/>
  <c r="J15" i="5" s="1"/>
  <c r="I15" i="4"/>
  <c r="I15" i="5" s="1"/>
  <c r="H15" i="4"/>
  <c r="H15" i="5" s="1"/>
  <c r="G15" i="4"/>
  <c r="G15" i="5" s="1"/>
  <c r="R15" i="5" s="1"/>
  <c r="F15" i="4"/>
  <c r="F15" i="5" s="1"/>
  <c r="Q48" i="3"/>
  <c r="P48" i="3"/>
  <c r="O48" i="3"/>
  <c r="N48" i="3"/>
  <c r="M48" i="3"/>
  <c r="L48" i="3"/>
  <c r="K48" i="3"/>
  <c r="J48" i="3"/>
  <c r="I48" i="3"/>
  <c r="H48" i="3"/>
  <c r="G48" i="3"/>
  <c r="F48" i="3"/>
  <c r="Q47" i="3"/>
  <c r="P47" i="3"/>
  <c r="O47" i="3"/>
  <c r="N47" i="3"/>
  <c r="M47" i="3"/>
  <c r="L47" i="3"/>
  <c r="K47" i="3"/>
  <c r="J47" i="3"/>
  <c r="I47" i="3"/>
  <c r="H47" i="3"/>
  <c r="G47" i="3"/>
  <c r="F47" i="3"/>
  <c r="Q46" i="3"/>
  <c r="P46" i="3"/>
  <c r="O46" i="3"/>
  <c r="N46" i="3"/>
  <c r="M46" i="3"/>
  <c r="L46" i="3"/>
  <c r="K46" i="3"/>
  <c r="J46" i="3"/>
  <c r="I46" i="3"/>
  <c r="H46" i="3"/>
  <c r="G46" i="3"/>
  <c r="F46" i="3"/>
  <c r="Q45" i="3"/>
  <c r="P45" i="3"/>
  <c r="O45" i="3"/>
  <c r="N45" i="3"/>
  <c r="M45" i="3"/>
  <c r="L45" i="3"/>
  <c r="K45" i="3"/>
  <c r="J45" i="3"/>
  <c r="I45" i="3"/>
  <c r="H45" i="3"/>
  <c r="G45" i="3"/>
  <c r="F45" i="3"/>
  <c r="Q44" i="3"/>
  <c r="P44" i="3"/>
  <c r="O44" i="3"/>
  <c r="N44" i="3"/>
  <c r="M44" i="3"/>
  <c r="L44" i="3"/>
  <c r="K44" i="3"/>
  <c r="J44" i="3"/>
  <c r="I44" i="3"/>
  <c r="H44" i="3"/>
  <c r="G44" i="3"/>
  <c r="F44" i="3"/>
  <c r="Q43" i="3"/>
  <c r="P43" i="3"/>
  <c r="O43" i="3"/>
  <c r="N43" i="3"/>
  <c r="M43" i="3"/>
  <c r="L43" i="3"/>
  <c r="K43" i="3"/>
  <c r="J43" i="3"/>
  <c r="I43" i="3"/>
  <c r="H43" i="3"/>
  <c r="G43" i="3"/>
  <c r="F43" i="3"/>
  <c r="Q42" i="3"/>
  <c r="P42" i="3"/>
  <c r="O42" i="3"/>
  <c r="N42" i="3"/>
  <c r="M42" i="3"/>
  <c r="L42" i="3"/>
  <c r="K42" i="3"/>
  <c r="J42" i="3"/>
  <c r="I42" i="3"/>
  <c r="H42" i="3"/>
  <c r="G42" i="3"/>
  <c r="F42" i="3"/>
  <c r="Q41" i="3"/>
  <c r="P41" i="3"/>
  <c r="O41" i="3"/>
  <c r="N41" i="3"/>
  <c r="M41" i="3"/>
  <c r="L41" i="3"/>
  <c r="K41" i="3"/>
  <c r="J41" i="3"/>
  <c r="I41" i="3"/>
  <c r="H41" i="3"/>
  <c r="G41" i="3"/>
  <c r="F41" i="3"/>
  <c r="Q40" i="3"/>
  <c r="P40" i="3"/>
  <c r="O40" i="3"/>
  <c r="N40" i="3"/>
  <c r="M40" i="3"/>
  <c r="L40" i="3"/>
  <c r="K40" i="3"/>
  <c r="J40" i="3"/>
  <c r="I40" i="3"/>
  <c r="H40" i="3"/>
  <c r="G40" i="3"/>
  <c r="F40" i="3"/>
  <c r="Q39" i="3"/>
  <c r="P39" i="3"/>
  <c r="O39" i="3"/>
  <c r="N39" i="3"/>
  <c r="M39" i="3"/>
  <c r="L39" i="3"/>
  <c r="K39" i="3"/>
  <c r="J39" i="3"/>
  <c r="I39" i="3"/>
  <c r="H39" i="3"/>
  <c r="G39" i="3"/>
  <c r="F39" i="3"/>
  <c r="Q38" i="3"/>
  <c r="P38" i="3"/>
  <c r="O38" i="3"/>
  <c r="N38" i="3"/>
  <c r="M38" i="3"/>
  <c r="L38" i="3"/>
  <c r="K38" i="3"/>
  <c r="J38" i="3"/>
  <c r="I38" i="3"/>
  <c r="H38" i="3"/>
  <c r="G38" i="3"/>
  <c r="F38" i="3"/>
  <c r="Q37" i="3"/>
  <c r="P37" i="3"/>
  <c r="O37" i="3"/>
  <c r="N37" i="3"/>
  <c r="M37" i="3"/>
  <c r="L37" i="3"/>
  <c r="K37" i="3"/>
  <c r="J37" i="3"/>
  <c r="I37" i="3"/>
  <c r="H37" i="3"/>
  <c r="G37" i="3"/>
  <c r="F37" i="3"/>
  <c r="Q36" i="3"/>
  <c r="P36" i="3"/>
  <c r="O36" i="3"/>
  <c r="N36" i="3"/>
  <c r="M36" i="3"/>
  <c r="L36" i="3"/>
  <c r="K36" i="3"/>
  <c r="J36" i="3"/>
  <c r="I36" i="3"/>
  <c r="H36" i="3"/>
  <c r="G36" i="3"/>
  <c r="F36" i="3"/>
  <c r="Q35" i="3"/>
  <c r="P35" i="3"/>
  <c r="O35" i="3"/>
  <c r="N35" i="3"/>
  <c r="M35" i="3"/>
  <c r="L35" i="3"/>
  <c r="K35" i="3"/>
  <c r="J35" i="3"/>
  <c r="I35" i="3"/>
  <c r="H35" i="3"/>
  <c r="G35" i="3"/>
  <c r="F35" i="3"/>
  <c r="Q34" i="3"/>
  <c r="P34" i="3"/>
  <c r="O34" i="3"/>
  <c r="N34" i="3"/>
  <c r="M34" i="3"/>
  <c r="L34" i="3"/>
  <c r="K34" i="3"/>
  <c r="J34" i="3"/>
  <c r="I34" i="3"/>
  <c r="H34" i="3"/>
  <c r="G34" i="3"/>
  <c r="F34" i="3"/>
  <c r="Q33" i="3"/>
  <c r="P33" i="3"/>
  <c r="O33" i="3"/>
  <c r="N33" i="3"/>
  <c r="M33" i="3"/>
  <c r="L33" i="3"/>
  <c r="K33" i="3"/>
  <c r="J33" i="3"/>
  <c r="I33" i="3"/>
  <c r="H33" i="3"/>
  <c r="G33" i="3"/>
  <c r="F33" i="3"/>
  <c r="Q32" i="3"/>
  <c r="P32" i="3"/>
  <c r="O32" i="3"/>
  <c r="N32" i="3"/>
  <c r="M32" i="3"/>
  <c r="L32" i="3"/>
  <c r="K32" i="3"/>
  <c r="J32" i="3"/>
  <c r="I32" i="3"/>
  <c r="H32" i="3"/>
  <c r="G32" i="3"/>
  <c r="F32" i="3"/>
  <c r="Q31" i="3"/>
  <c r="P31" i="3"/>
  <c r="O31" i="3"/>
  <c r="N31" i="3"/>
  <c r="M31" i="3"/>
  <c r="L31" i="3"/>
  <c r="K31" i="3"/>
  <c r="J31" i="3"/>
  <c r="I31" i="3"/>
  <c r="H31" i="3"/>
  <c r="G31" i="3"/>
  <c r="F31" i="3"/>
  <c r="Q30" i="3"/>
  <c r="P30" i="3"/>
  <c r="O30" i="3"/>
  <c r="N30" i="3"/>
  <c r="M30" i="3"/>
  <c r="L30" i="3"/>
  <c r="K30" i="3"/>
  <c r="J30" i="3"/>
  <c r="I30" i="3"/>
  <c r="H30" i="3"/>
  <c r="G30" i="3"/>
  <c r="F30" i="3"/>
  <c r="Q29" i="3"/>
  <c r="P29" i="3"/>
  <c r="O29" i="3"/>
  <c r="N29" i="3"/>
  <c r="M29" i="3"/>
  <c r="L29" i="3"/>
  <c r="K29" i="3"/>
  <c r="J29" i="3"/>
  <c r="I29" i="3"/>
  <c r="H29" i="3"/>
  <c r="G29" i="3"/>
  <c r="F29" i="3"/>
  <c r="Q28" i="3"/>
  <c r="P28" i="3"/>
  <c r="O28" i="3"/>
  <c r="N28" i="3"/>
  <c r="M28" i="3"/>
  <c r="L28" i="3"/>
  <c r="K28" i="3"/>
  <c r="J28" i="3"/>
  <c r="I28" i="3"/>
  <c r="H28" i="3"/>
  <c r="G28" i="3"/>
  <c r="F28" i="3"/>
  <c r="Q27" i="3"/>
  <c r="P27" i="3"/>
  <c r="O27" i="3"/>
  <c r="N27" i="3"/>
  <c r="M27" i="3"/>
  <c r="L27" i="3"/>
  <c r="K27" i="3"/>
  <c r="J27" i="3"/>
  <c r="I27" i="3"/>
  <c r="H27" i="3"/>
  <c r="G27" i="3"/>
  <c r="F27" i="3"/>
  <c r="Q26" i="3"/>
  <c r="P26" i="3"/>
  <c r="O26" i="3"/>
  <c r="N26" i="3"/>
  <c r="M26" i="3"/>
  <c r="L26" i="3"/>
  <c r="K26" i="3"/>
  <c r="J26" i="3"/>
  <c r="I26" i="3"/>
  <c r="H26" i="3"/>
  <c r="G26" i="3"/>
  <c r="F26" i="3"/>
  <c r="Q25" i="3"/>
  <c r="P25" i="3"/>
  <c r="O25" i="3"/>
  <c r="N25" i="3"/>
  <c r="M25" i="3"/>
  <c r="L25" i="3"/>
  <c r="K25" i="3"/>
  <c r="J25" i="3"/>
  <c r="I25" i="3"/>
  <c r="H25" i="3"/>
  <c r="G25" i="3"/>
  <c r="F25" i="3"/>
  <c r="Q24" i="3"/>
  <c r="P24" i="3"/>
  <c r="O24" i="3"/>
  <c r="N24" i="3"/>
  <c r="M24" i="3"/>
  <c r="L24" i="3"/>
  <c r="K24" i="3"/>
  <c r="J24" i="3"/>
  <c r="I24" i="3"/>
  <c r="H24" i="3"/>
  <c r="G24" i="3"/>
  <c r="F24" i="3"/>
  <c r="Q23" i="3"/>
  <c r="P23" i="3"/>
  <c r="O23" i="3"/>
  <c r="N23" i="3"/>
  <c r="M23" i="3"/>
  <c r="L23" i="3"/>
  <c r="K23" i="3"/>
  <c r="J23" i="3"/>
  <c r="I23" i="3"/>
  <c r="H23" i="3"/>
  <c r="G23" i="3"/>
  <c r="F23" i="3"/>
  <c r="Q22" i="3"/>
  <c r="P22" i="3"/>
  <c r="O22" i="3"/>
  <c r="N22" i="3"/>
  <c r="M22" i="3"/>
  <c r="L22" i="3"/>
  <c r="K22" i="3"/>
  <c r="J22" i="3"/>
  <c r="I22" i="3"/>
  <c r="H22" i="3"/>
  <c r="G22" i="3"/>
  <c r="F22" i="3"/>
  <c r="Q21" i="3"/>
  <c r="P21" i="3"/>
  <c r="O21" i="3"/>
  <c r="N21" i="3"/>
  <c r="M21" i="3"/>
  <c r="L21" i="3"/>
  <c r="K21" i="3"/>
  <c r="J21" i="3"/>
  <c r="I21" i="3"/>
  <c r="H21" i="3"/>
  <c r="G21" i="3"/>
  <c r="F21" i="3"/>
  <c r="Q20" i="3"/>
  <c r="P20" i="3"/>
  <c r="O20" i="3"/>
  <c r="N20" i="3"/>
  <c r="M20" i="3"/>
  <c r="L20" i="3"/>
  <c r="K20" i="3"/>
  <c r="J20" i="3"/>
  <c r="I20" i="3"/>
  <c r="H20" i="3"/>
  <c r="G20" i="3"/>
  <c r="F20" i="3"/>
  <c r="Q19" i="3"/>
  <c r="P19" i="3"/>
  <c r="O19" i="3"/>
  <c r="N19" i="3"/>
  <c r="M19" i="3"/>
  <c r="L19" i="3"/>
  <c r="K19" i="3"/>
  <c r="J19" i="3"/>
  <c r="I19" i="3"/>
  <c r="H19" i="3"/>
  <c r="G19" i="3"/>
  <c r="F19" i="3"/>
  <c r="Q18" i="3"/>
  <c r="P18" i="3"/>
  <c r="O18" i="3"/>
  <c r="N18" i="3"/>
  <c r="M18" i="3"/>
  <c r="L18" i="3"/>
  <c r="K18" i="3"/>
  <c r="J18" i="3"/>
  <c r="I18" i="3"/>
  <c r="H18" i="3"/>
  <c r="G18" i="3"/>
  <c r="F18" i="3"/>
  <c r="Q17" i="3"/>
  <c r="P17" i="3"/>
  <c r="O17" i="3"/>
  <c r="N17" i="3"/>
  <c r="M17" i="3"/>
  <c r="L17" i="3"/>
  <c r="K17" i="3"/>
  <c r="J17" i="3"/>
  <c r="I17" i="3"/>
  <c r="H17" i="3"/>
  <c r="G17" i="3"/>
  <c r="F17" i="3"/>
  <c r="Q16" i="3"/>
  <c r="P16" i="3"/>
  <c r="O16" i="3"/>
  <c r="N16" i="3"/>
  <c r="M16" i="3"/>
  <c r="L16" i="3"/>
  <c r="K16" i="3"/>
  <c r="J16" i="3"/>
  <c r="I16" i="3"/>
  <c r="H16" i="3"/>
  <c r="G16" i="3"/>
  <c r="F16" i="3"/>
  <c r="R16" i="3" s="1"/>
  <c r="Q15" i="3"/>
  <c r="P15" i="3"/>
  <c r="O15" i="3"/>
  <c r="N15" i="3"/>
  <c r="N49" i="3" s="1"/>
  <c r="M15" i="3"/>
  <c r="L15" i="3"/>
  <c r="K15" i="3"/>
  <c r="J15" i="3"/>
  <c r="J49" i="3" s="1"/>
  <c r="K50" i="3" s="1"/>
  <c r="I15" i="3"/>
  <c r="H15" i="3"/>
  <c r="G15" i="3"/>
  <c r="F15" i="3"/>
  <c r="F49" i="3" s="1"/>
  <c r="G50" i="3" s="1"/>
  <c r="C46" i="7"/>
  <c r="C47" i="7" s="1"/>
  <c r="C48" i="7" s="1"/>
  <c r="C49" i="7" s="1"/>
  <c r="C50" i="7" s="1"/>
  <c r="C51" i="7" s="1"/>
  <c r="C37" i="7"/>
  <c r="C38" i="7" s="1"/>
  <c r="C39" i="7" s="1"/>
  <c r="C40" i="7" s="1"/>
  <c r="C41" i="7" s="1"/>
  <c r="C42" i="7" s="1"/>
  <c r="C43" i="7" s="1"/>
  <c r="C44" i="7" s="1"/>
  <c r="C29" i="7"/>
  <c r="C30" i="7" s="1"/>
  <c r="C21" i="7"/>
  <c r="D20" i="7"/>
  <c r="D19" i="7"/>
  <c r="D21" i="7" s="1"/>
  <c r="L14" i="7"/>
  <c r="K14" i="7"/>
  <c r="J14" i="7"/>
  <c r="I14" i="7"/>
  <c r="F14" i="7"/>
  <c r="E14" i="7"/>
  <c r="D14" i="7"/>
  <c r="C14" i="7"/>
  <c r="N13" i="7"/>
  <c r="M13" i="7"/>
  <c r="H13" i="7"/>
  <c r="G13" i="7"/>
  <c r="N12" i="7"/>
  <c r="M12" i="7"/>
  <c r="M14" i="7" s="1"/>
  <c r="H12" i="7"/>
  <c r="G12" i="7"/>
  <c r="H11" i="7"/>
  <c r="G11" i="7"/>
  <c r="N10" i="7"/>
  <c r="M10" i="7"/>
  <c r="H10" i="7"/>
  <c r="G10" i="7"/>
  <c r="N8" i="7"/>
  <c r="M8" i="7"/>
  <c r="H8" i="7"/>
  <c r="G8" i="7"/>
  <c r="N7" i="7"/>
  <c r="M7" i="7"/>
  <c r="H7" i="7"/>
  <c r="G7" i="7"/>
  <c r="N6" i="7"/>
  <c r="M6" i="7"/>
  <c r="H6" i="7"/>
  <c r="G6" i="7"/>
  <c r="N5" i="7"/>
  <c r="M5" i="7"/>
  <c r="H5" i="7"/>
  <c r="G5" i="7"/>
  <c r="G14" i="7" s="1"/>
  <c r="R27" i="5"/>
  <c r="R25" i="5"/>
  <c r="S25" i="5" s="1"/>
  <c r="R34" i="4"/>
  <c r="S34" i="4" s="1"/>
  <c r="R32" i="4"/>
  <c r="S32" i="4" s="1"/>
  <c r="R28" i="4"/>
  <c r="S28" i="4" s="1"/>
  <c r="R27" i="4"/>
  <c r="S27" i="4" s="1"/>
  <c r="R23" i="4"/>
  <c r="S23" i="4" s="1"/>
  <c r="R22" i="4"/>
  <c r="S22" i="4" s="1"/>
  <c r="R18" i="4"/>
  <c r="S18" i="4" s="1"/>
  <c r="R16" i="4"/>
  <c r="S16" i="4" s="1"/>
  <c r="Q49" i="3"/>
  <c r="P49" i="3"/>
  <c r="Q50" i="3" s="1"/>
  <c r="O49" i="3"/>
  <c r="M49" i="3"/>
  <c r="L49" i="3"/>
  <c r="M50" i="3" s="1"/>
  <c r="K49" i="3"/>
  <c r="L50" i="3" s="1"/>
  <c r="I49" i="3"/>
  <c r="H49" i="3"/>
  <c r="I50" i="3" s="1"/>
  <c r="G49" i="3"/>
  <c r="U39" i="3"/>
  <c r="N50" i="2"/>
  <c r="M50" i="2"/>
  <c r="L50" i="2"/>
  <c r="K50" i="2"/>
  <c r="J50" i="2"/>
  <c r="I50" i="2"/>
  <c r="H50" i="2"/>
  <c r="G50" i="2"/>
  <c r="F50" i="2"/>
  <c r="Q49" i="2"/>
  <c r="P49" i="2"/>
  <c r="O49" i="2"/>
  <c r="O50" i="2" s="1"/>
  <c r="R48" i="2"/>
  <c r="R48" i="3" s="1"/>
  <c r="R47" i="2"/>
  <c r="R47" i="3" s="1"/>
  <c r="R46" i="2"/>
  <c r="R46" i="3" s="1"/>
  <c r="R45" i="2"/>
  <c r="R45" i="3" s="1"/>
  <c r="R44" i="2"/>
  <c r="R44" i="3" s="1"/>
  <c r="R43" i="2"/>
  <c r="R43" i="3" s="1"/>
  <c r="R42" i="2"/>
  <c r="R42" i="3" s="1"/>
  <c r="R41" i="2"/>
  <c r="R41" i="3" s="1"/>
  <c r="R40" i="2"/>
  <c r="R40" i="3" s="1"/>
  <c r="U40" i="3" s="1"/>
  <c r="R39" i="2"/>
  <c r="R39" i="3" s="1"/>
  <c r="R38" i="2"/>
  <c r="R38" i="3" s="1"/>
  <c r="R37" i="2"/>
  <c r="R37" i="3" s="1"/>
  <c r="R36" i="2"/>
  <c r="R36" i="3" s="1"/>
  <c r="R35" i="2"/>
  <c r="R35" i="3" s="1"/>
  <c r="R34" i="2"/>
  <c r="R34" i="3" s="1"/>
  <c r="R33" i="2"/>
  <c r="R33" i="3" s="1"/>
  <c r="R32" i="2"/>
  <c r="R32" i="3" s="1"/>
  <c r="R31" i="2"/>
  <c r="R31" i="3" s="1"/>
  <c r="R30" i="2"/>
  <c r="R30" i="3" s="1"/>
  <c r="T29" i="2"/>
  <c r="R29" i="2"/>
  <c r="R29" i="3" s="1"/>
  <c r="R28" i="2"/>
  <c r="R28" i="3" s="1"/>
  <c r="R27" i="2"/>
  <c r="R27" i="3" s="1"/>
  <c r="R26" i="2"/>
  <c r="R26" i="3" s="1"/>
  <c r="R25" i="2"/>
  <c r="R25" i="3" s="1"/>
  <c r="R24" i="2"/>
  <c r="R24" i="3" s="1"/>
  <c r="R23" i="2"/>
  <c r="R23" i="3" s="1"/>
  <c r="R22" i="2"/>
  <c r="R22" i="3" s="1"/>
  <c r="R21" i="2"/>
  <c r="R21" i="3" s="1"/>
  <c r="R20" i="2"/>
  <c r="R20" i="3" s="1"/>
  <c r="R19" i="2"/>
  <c r="R19" i="3" s="1"/>
  <c r="R18" i="2"/>
  <c r="R18" i="3" s="1"/>
  <c r="R17" i="2"/>
  <c r="R17" i="3" s="1"/>
  <c r="U17" i="3" s="1"/>
  <c r="R16" i="2"/>
  <c r="T16" i="2" s="1"/>
  <c r="R15" i="2"/>
  <c r="T15" i="2" s="1"/>
  <c r="L27" i="1"/>
  <c r="H27" i="1"/>
  <c r="L26" i="1"/>
  <c r="H26" i="1"/>
  <c r="L25" i="1"/>
  <c r="H25" i="1"/>
  <c r="L24" i="1"/>
  <c r="H24" i="1"/>
  <c r="L23" i="1"/>
  <c r="H23" i="1"/>
  <c r="L22" i="1"/>
  <c r="H22" i="1"/>
  <c r="L21" i="1"/>
  <c r="H21" i="1"/>
  <c r="L20" i="1"/>
  <c r="H20" i="1"/>
  <c r="L19" i="1"/>
  <c r="H19" i="1"/>
  <c r="L18" i="1"/>
  <c r="H18" i="1"/>
  <c r="L17" i="1"/>
  <c r="H17" i="1"/>
  <c r="L16" i="1"/>
  <c r="H16" i="1"/>
  <c r="L15" i="1"/>
  <c r="H15" i="1"/>
  <c r="T27" i="2" l="1"/>
  <c r="T25" i="2"/>
  <c r="T42" i="2"/>
  <c r="R19" i="4"/>
  <c r="S19" i="4" s="1"/>
  <c r="R24" i="4"/>
  <c r="S24" i="4" s="1"/>
  <c r="R30" i="4"/>
  <c r="S30" i="4" s="1"/>
  <c r="R15" i="3"/>
  <c r="U15" i="3" s="1"/>
  <c r="T49" i="3" s="1"/>
  <c r="R23" i="5"/>
  <c r="S23" i="5" s="1"/>
  <c r="O23" i="12"/>
  <c r="U19" i="3"/>
  <c r="T23" i="2"/>
  <c r="Q50" i="2"/>
  <c r="R15" i="4"/>
  <c r="S15" i="4" s="1"/>
  <c r="R20" i="4"/>
  <c r="S20" i="4" s="1"/>
  <c r="R26" i="4"/>
  <c r="S26" i="4" s="1"/>
  <c r="R31" i="4"/>
  <c r="S31" i="4" s="1"/>
  <c r="N14" i="7"/>
  <c r="H28" i="14"/>
  <c r="T36" i="2"/>
  <c r="T38" i="2"/>
  <c r="T48" i="2"/>
  <c r="T18" i="2"/>
  <c r="U22" i="3"/>
  <c r="T24" i="2"/>
  <c r="T26" i="2"/>
  <c r="T28" i="2"/>
  <c r="T30" i="2"/>
  <c r="T41" i="2"/>
  <c r="T43" i="2"/>
  <c r="P50" i="2"/>
  <c r="N50" i="3"/>
  <c r="H50" i="3"/>
  <c r="H14" i="7"/>
  <c r="U35" i="3"/>
  <c r="T37" i="2"/>
  <c r="T39" i="2"/>
  <c r="U39" i="2" s="1"/>
  <c r="U43" i="3"/>
  <c r="T47" i="2"/>
  <c r="O50" i="3"/>
  <c r="R17" i="4"/>
  <c r="S17" i="4" s="1"/>
  <c r="R21" i="4"/>
  <c r="S21" i="4" s="1"/>
  <c r="R25" i="4"/>
  <c r="S25" i="4" s="1"/>
  <c r="R29" i="4"/>
  <c r="S29" i="4" s="1"/>
  <c r="R33" i="4"/>
  <c r="S33" i="4" s="1"/>
  <c r="R16" i="5"/>
  <c r="S16" i="5" s="1"/>
  <c r="R17" i="5"/>
  <c r="S17" i="5" s="1"/>
  <c r="R19" i="5"/>
  <c r="R20" i="5"/>
  <c r="S20" i="5" s="1"/>
  <c r="R21" i="5"/>
  <c r="S21" i="5" s="1"/>
  <c r="R22" i="5"/>
  <c r="R24" i="5"/>
  <c r="S24" i="5" s="1"/>
  <c r="R26" i="5"/>
  <c r="S26" i="5" s="1"/>
  <c r="R28" i="5"/>
  <c r="S28" i="5" s="1"/>
  <c r="R29" i="5"/>
  <c r="S29" i="5" s="1"/>
  <c r="R30" i="5"/>
  <c r="R31" i="5"/>
  <c r="S31" i="5" s="1"/>
  <c r="R32" i="5"/>
  <c r="U32" i="5" s="1"/>
  <c r="R34" i="5"/>
  <c r="U34" i="5" s="1"/>
  <c r="R21" i="12"/>
  <c r="P50" i="3"/>
  <c r="U30" i="3"/>
  <c r="U46" i="3"/>
  <c r="O23" i="13"/>
  <c r="U17" i="5"/>
  <c r="S19" i="5"/>
  <c r="U19" i="5"/>
  <c r="S22" i="5"/>
  <c r="U30" i="5"/>
  <c r="S30" i="5"/>
  <c r="S32" i="5"/>
  <c r="S34" i="5"/>
  <c r="U15" i="2"/>
  <c r="T17" i="2"/>
  <c r="T20" i="2"/>
  <c r="T22" i="2"/>
  <c r="T31" i="2"/>
  <c r="T33" i="2"/>
  <c r="T35" i="2"/>
  <c r="T40" i="2"/>
  <c r="T45" i="2"/>
  <c r="S15" i="5"/>
  <c r="S27" i="5"/>
  <c r="F50" i="3"/>
  <c r="J50" i="3"/>
  <c r="R49" i="2"/>
  <c r="R50" i="2" s="1"/>
  <c r="T19" i="2"/>
  <c r="T21" i="2"/>
  <c r="T32" i="2"/>
  <c r="T34" i="2"/>
  <c r="T44" i="2"/>
  <c r="U43" i="2" s="1"/>
  <c r="T46" i="2"/>
  <c r="C31" i="7"/>
  <c r="C32" i="7" s="1"/>
  <c r="C33" i="7" s="1"/>
  <c r="C34" i="7" s="1"/>
  <c r="C35" i="7" s="1"/>
  <c r="U40" i="2" l="1"/>
  <c r="U22" i="2"/>
  <c r="R49" i="3"/>
  <c r="R50" i="3" s="1"/>
  <c r="T50" i="3" s="1"/>
  <c r="U35" i="2"/>
  <c r="U15" i="5"/>
  <c r="U30" i="2"/>
  <c r="S49" i="2"/>
  <c r="U46" i="2"/>
  <c r="U17" i="2"/>
  <c r="U31" i="5"/>
  <c r="U22" i="5"/>
  <c r="U27" i="5"/>
  <c r="C62" i="7"/>
  <c r="U19" i="2"/>
  <c r="S50" i="2" l="1"/>
</calcChain>
</file>

<file path=xl/comments1.xml><?xml version="1.0" encoding="utf-8"?>
<comments xmlns="http://schemas.openxmlformats.org/spreadsheetml/2006/main">
  <authors>
    <author>LUZROD</author>
  </authors>
  <commentList>
    <comment ref="O36" authorId="0" shapeId="0">
      <text>
        <r>
          <rPr>
            <b/>
            <sz val="9"/>
            <color indexed="81"/>
            <rFont val="Tahoma"/>
            <family val="2"/>
          </rPr>
          <t xml:space="preserve">LUZROD:
</t>
        </r>
        <r>
          <rPr>
            <sz val="9"/>
            <color indexed="81"/>
            <rFont val="Tahoma"/>
            <family val="2"/>
          </rPr>
          <t xml:space="preserve">Hice un cambio en la fórmula comparando requerimientos frente al N| de documentos publicados </t>
        </r>
      </text>
    </comment>
  </commentList>
</comments>
</file>

<file path=xl/sharedStrings.xml><?xml version="1.0" encoding="utf-8"?>
<sst xmlns="http://schemas.openxmlformats.org/spreadsheetml/2006/main" count="897" uniqueCount="350">
  <si>
    <t>CONTROL, EVALUACIÓN Y SEGUIMIENTO</t>
  </si>
  <si>
    <t>SEGUIMIENTO MODIFICACIONES AL PLAN DE ACCIÓN</t>
  </si>
  <si>
    <t>DEFINICIÓN DEL INDICADOR</t>
  </si>
  <si>
    <t>Nombre del Indicador</t>
  </si>
  <si>
    <t>Efectividad en la planeación de los proyectos de inversión</t>
  </si>
  <si>
    <t>Tipo de indicador</t>
  </si>
  <si>
    <t>EFECTIVIDAD</t>
  </si>
  <si>
    <t>Proyecto Asociado</t>
  </si>
  <si>
    <t>999. Aplica a todos los proyectos de inversión</t>
  </si>
  <si>
    <t>Proceso Asociado</t>
  </si>
  <si>
    <t>Direccionamiento Estratégico</t>
  </si>
  <si>
    <t>Objetivo del indicador</t>
  </si>
  <si>
    <t>Hacer seguimiento a la efectividad de la planeación de cada área en cada vigencia, haciendo seguimiento al número de modificaciones tanto en actividades como en recursos asignados.</t>
  </si>
  <si>
    <t>VIGENCIA</t>
  </si>
  <si>
    <t>MODIFICACIONES PLAN DE ACCIÓN</t>
  </si>
  <si>
    <t>Mes</t>
  </si>
  <si>
    <t>Día</t>
  </si>
  <si>
    <t># solicitud /contrato / convenio</t>
  </si>
  <si>
    <t>Solicitante / Entidad(es) Participante(s)</t>
  </si>
  <si>
    <t>Proyecto Acreditado</t>
  </si>
  <si>
    <t>Valor inicial presupuesto</t>
  </si>
  <si>
    <t>Valor modificación</t>
  </si>
  <si>
    <t>Valor final</t>
  </si>
  <si>
    <t>Proyecto Contra Acreditado</t>
  </si>
  <si>
    <t>Justificación Técnica</t>
  </si>
  <si>
    <t>Responsable del seguimiento a Modificaciones</t>
  </si>
  <si>
    <t>Nombre</t>
  </si>
  <si>
    <t>Cargo</t>
  </si>
  <si>
    <t>Avance de las metas de los proyectos de inversión en cada vigencia.</t>
  </si>
  <si>
    <t>EFICACIA</t>
  </si>
  <si>
    <t>hacer seguimiento al avance de las metas establecidas en plan plurianual, particularmente de la vigencia</t>
  </si>
  <si>
    <t>POR CIENTO</t>
  </si>
  <si>
    <t>SEGUIMIENTO A LAS METAS DE PROYECTOS DE INVERSIÓN</t>
  </si>
  <si>
    <t>AÑO</t>
  </si>
  <si>
    <t>PROY</t>
  </si>
  <si>
    <t>ACCIÓN</t>
  </si>
  <si>
    <t>META VIGENCIA</t>
  </si>
  <si>
    <t>UNIDAD</t>
  </si>
  <si>
    <t>Ene.</t>
  </si>
  <si>
    <t>Feb.</t>
  </si>
  <si>
    <t>Mar.</t>
  </si>
  <si>
    <t>Abr.</t>
  </si>
  <si>
    <t>May.</t>
  </si>
  <si>
    <t>Jun.</t>
  </si>
  <si>
    <t>Jul.</t>
  </si>
  <si>
    <t>Ago.</t>
  </si>
  <si>
    <t>Sept.</t>
  </si>
  <si>
    <t>Oct.</t>
  </si>
  <si>
    <t>Nov.</t>
  </si>
  <si>
    <t>Dic.</t>
  </si>
  <si>
    <t>AVANCE VIGENCIA</t>
  </si>
  <si>
    <t>% ACUM VIGENCIA</t>
  </si>
  <si>
    <t>AVANCE PROM</t>
  </si>
  <si>
    <t>Atender</t>
  </si>
  <si>
    <t>niños y niñas</t>
  </si>
  <si>
    <t>Fortalecer y ampliar</t>
  </si>
  <si>
    <t>Espacios</t>
  </si>
  <si>
    <t>Formar en artes</t>
  </si>
  <si>
    <t>niños y adolescentes</t>
  </si>
  <si>
    <t>Vincular</t>
  </si>
  <si>
    <t>organizaciones artísticas</t>
  </si>
  <si>
    <t>Crear</t>
  </si>
  <si>
    <t>espacios</t>
  </si>
  <si>
    <t>Apoyar</t>
  </si>
  <si>
    <t>reconocimientos</t>
  </si>
  <si>
    <t>encuentros</t>
  </si>
  <si>
    <t>Alcanzar</t>
  </si>
  <si>
    <t>asistencias</t>
  </si>
  <si>
    <t>Que accedan a la oferta artística a través de medios masivos e internet</t>
  </si>
  <si>
    <t>personas</t>
  </si>
  <si>
    <t>Realizar</t>
  </si>
  <si>
    <t>actividades</t>
  </si>
  <si>
    <t>iniciativas</t>
  </si>
  <si>
    <t>Aumentar Programa de Salas
Concertadas y Los Festivales Artísticos, Teatrales y Culturales</t>
  </si>
  <si>
    <t>Por ciento</t>
  </si>
  <si>
    <t>Lograr acceso a actividades de fomento a la lectura y escritura</t>
  </si>
  <si>
    <t>Beneficiar</t>
  </si>
  <si>
    <t>iniciativas y espacios juveniles</t>
  </si>
  <si>
    <t>Apoyar la consolidacion</t>
  </si>
  <si>
    <t>redes musicales</t>
  </si>
  <si>
    <t>Lograr que cuenten con programación</t>
  </si>
  <si>
    <t xml:space="preserve"> teatros del Centro Cultural Julio Mario Santo Domingo</t>
  </si>
  <si>
    <t>Apoyar con programación</t>
  </si>
  <si>
    <t>red de equipamientos</t>
  </si>
  <si>
    <t>Lograr la asistencia a las actividades del Planetario Distrital</t>
  </si>
  <si>
    <t>Lograr la participacion</t>
  </si>
  <si>
    <t>actividades artísticas</t>
  </si>
  <si>
    <t>Adecuar, mantener y sostener</t>
  </si>
  <si>
    <t>escenarios culturales</t>
  </si>
  <si>
    <t>sedes</t>
  </si>
  <si>
    <t>Adecuar y dotar</t>
  </si>
  <si>
    <t>sede de la Galería Santa fe</t>
  </si>
  <si>
    <t>diseños e iniciar su construcción</t>
  </si>
  <si>
    <t>Nueva Cinemateca de Bogotá</t>
  </si>
  <si>
    <t>Llevar a cabo</t>
  </si>
  <si>
    <t>intervenciones locales</t>
  </si>
  <si>
    <t>Desarrollar</t>
  </si>
  <si>
    <t>procesos participativos</t>
  </si>
  <si>
    <t>participación en actividades de consulta, concertación, decisión y control social</t>
  </si>
  <si>
    <t>Diseñar e implementar</t>
  </si>
  <si>
    <t>herramienta de transparencia y probidad</t>
  </si>
  <si>
    <t>Poner en produccion e integrar</t>
  </si>
  <si>
    <t>aplicativos</t>
  </si>
  <si>
    <t>Alcanzar y mantener</t>
  </si>
  <si>
    <t>puntos de atencion al ciudadano</t>
  </si>
  <si>
    <t>Implementar</t>
  </si>
  <si>
    <t>Sistema de Gestión de Calidad</t>
  </si>
  <si>
    <t>seguidores en redes sociales</t>
  </si>
  <si>
    <t>impactos en medios masivos de comunicaciones</t>
  </si>
  <si>
    <t>Construir y mantener</t>
  </si>
  <si>
    <t>herramienta interna de comunicación organizacional</t>
  </si>
  <si>
    <t>AVANCE PROMEDIO</t>
  </si>
  <si>
    <t>AVANCE PONDERADO ACUMULADO</t>
  </si>
  <si>
    <t>Responsable del seguimiento a los Proyectos de Inversión</t>
  </si>
  <si>
    <t>Unidad de medida</t>
  </si>
  <si>
    <t>SEGUIMIENTO AL INDICADOR</t>
  </si>
  <si>
    <t>PONDERACIÓN</t>
  </si>
  <si>
    <t>% AVANCE POND PROY</t>
  </si>
  <si>
    <t>AVANCE PONDERADO</t>
  </si>
  <si>
    <t>Avance nominal de las metas del Plan de Desarrollo del Distrito -porcentaje ponderado- en cada vigencia.</t>
  </si>
  <si>
    <t>META</t>
  </si>
  <si>
    <t>AVANCE</t>
  </si>
  <si>
    <t>% ACUM</t>
  </si>
  <si>
    <t>ANÁLISIS DE DATOS</t>
  </si>
  <si>
    <t>Responsable del seguimiento y análisis del indicador</t>
  </si>
  <si>
    <t>Avance porcentual de las metas del Plan de Desarrollo del Distrito -porcentaje ponderado- en cada vigencia.</t>
  </si>
  <si>
    <t>PESO PROYECTO</t>
  </si>
  <si>
    <t>AVANCE POND PROYECTO</t>
  </si>
  <si>
    <t>Racionalización de recursos no renovables, medido en términos de gastos (en $ pesos)</t>
  </si>
  <si>
    <t>hacer seguimiento a la apropiación de implementación del PIGA en sus funcionarios, siguiendo la incorporación de hábitos de manejo racional de recursos no renovables de los funcionarios.</t>
  </si>
  <si>
    <t>UNIDAD MEDIDA</t>
  </si>
  <si>
    <t>% Promedio</t>
  </si>
  <si>
    <t>CONSUMO DE PAPEL ENTIDAD</t>
  </si>
  <si>
    <t>NÚMERO DE DEPENDENCIAS</t>
  </si>
  <si>
    <t>CONSUMO  / DEPENDENCIA</t>
  </si>
  <si>
    <t>CONSUMO DE AGUA ENTIDAD</t>
  </si>
  <si>
    <t>CONSUMO  / CASA FERNANDEZ</t>
  </si>
  <si>
    <t>CONSUMO  / CASAS GEMELAS</t>
  </si>
  <si>
    <t>CONSUMO  / CALLE 12</t>
  </si>
  <si>
    <t>CONSUMO  / TJEG</t>
  </si>
  <si>
    <t>CONSUMO  / CASONA DE LA DANZA</t>
  </si>
  <si>
    <t>CONSUMO  / MEDIA TORTA</t>
  </si>
  <si>
    <t>CONSUMO  / PLANETARIO</t>
  </si>
  <si>
    <t>CONSUMO  / TEATRO EL PARQUE</t>
  </si>
  <si>
    <t>CONSUMO  / EDIFICIO PEDAGÓGICO</t>
  </si>
  <si>
    <t>CONSUMO  / TMJMSD</t>
  </si>
  <si>
    <t>CONSUMO  / CINEMATECA</t>
  </si>
  <si>
    <t>CONSUMO  / BODEGA</t>
  </si>
  <si>
    <t>CONSUMO LUZ ENTIDAD</t>
  </si>
  <si>
    <t>SEDE / ESCENARIO</t>
  </si>
  <si>
    <t>ENERGIA</t>
  </si>
  <si>
    <t>AGUA</t>
  </si>
  <si>
    <t>Enero – Junio</t>
  </si>
  <si>
    <t>Julio – Diciembre</t>
  </si>
  <si>
    <t>Total</t>
  </si>
  <si>
    <t>Kw</t>
  </si>
  <si>
    <t>$</t>
  </si>
  <si>
    <t>m³</t>
  </si>
  <si>
    <t>CASA FERNANDEZ</t>
  </si>
  <si>
    <t>CASAS GEMELAS</t>
  </si>
  <si>
    <t>SEDE SUB. ADMINISTRATIVA – CALLE 12</t>
  </si>
  <si>
    <t>TEATRO AL AIRE LIBRE LA MEDIA TORTA</t>
  </si>
  <si>
    <t>CASONA DE LA DANZA</t>
  </si>
  <si>
    <t>TEATRO MUNICIPAL JORGE ELIECER GAITAN</t>
  </si>
  <si>
    <t>CINEMATECA DISTRITAL</t>
  </si>
  <si>
    <t>PLANETARIO DE BOGOTA</t>
  </si>
  <si>
    <t>BODEGA IDARTES (NUEVA)</t>
  </si>
  <si>
    <t>CONSUMO DE PAPEL (Resma 500 Hojas)</t>
  </si>
  <si>
    <t>Resma</t>
  </si>
  <si>
    <t>Costo</t>
  </si>
  <si>
    <t>Enero a Junio</t>
  </si>
  <si>
    <t>Julio a Diciembre</t>
  </si>
  <si>
    <t>Valor Resma 2015</t>
  </si>
  <si>
    <t>DEPENDENCIA</t>
  </si>
  <si>
    <t>DIRECCION GENERAL</t>
  </si>
  <si>
    <t>PLANEACION</t>
  </si>
  <si>
    <t>COMUNICACIONES</t>
  </si>
  <si>
    <t>JURIDICA</t>
  </si>
  <si>
    <t>SISTEMAS</t>
  </si>
  <si>
    <t>CORRESPONDENCIA</t>
  </si>
  <si>
    <t>ATENCION AL CIUDADANO</t>
  </si>
  <si>
    <t>CONTROL INTERNO</t>
  </si>
  <si>
    <t>CALLE 12</t>
  </si>
  <si>
    <t>SUB ADM Y FRA</t>
  </si>
  <si>
    <t>ALMACEN</t>
  </si>
  <si>
    <t>CONTABILIDAD</t>
  </si>
  <si>
    <t>PRESUPUESTO</t>
  </si>
  <si>
    <t>TESORERIA</t>
  </si>
  <si>
    <t>ARCHIVO</t>
  </si>
  <si>
    <t>TALENTO HUMANO</t>
  </si>
  <si>
    <t>GESTION DOCUMENTAL</t>
  </si>
  <si>
    <t>PRODUCCION</t>
  </si>
  <si>
    <t>CASA GEMELAS</t>
  </si>
  <si>
    <t>SUBDIRECCION
DE ARTES</t>
  </si>
  <si>
    <t>ARTES PLASTICAS</t>
  </si>
  <si>
    <t>CONVOCATORIAS</t>
  </si>
  <si>
    <t>ARTE DRAMATICO</t>
  </si>
  <si>
    <t>DANZA</t>
  </si>
  <si>
    <t>LITERATURA</t>
  </si>
  <si>
    <t>MUSICA</t>
  </si>
  <si>
    <t>TJEG</t>
  </si>
  <si>
    <t>SUB EQUIP</t>
  </si>
  <si>
    <t>PLANETARIO BOGOTA</t>
  </si>
  <si>
    <t>MEDIA TORTA</t>
  </si>
  <si>
    <t>TEATRO AL PARQUE</t>
  </si>
  <si>
    <t>TEATRO EL PARQUE</t>
  </si>
  <si>
    <t>EDIFICIO PEDAGOGICO</t>
  </si>
  <si>
    <t>JORNADA UNICA</t>
  </si>
  <si>
    <t>TEJEDORES DE VIDA</t>
  </si>
  <si>
    <t>BODEGA IDARTES</t>
  </si>
  <si>
    <t>BODEGA</t>
  </si>
  <si>
    <t>CINEMATECA</t>
  </si>
  <si>
    <t>Total Dependencias</t>
  </si>
  <si>
    <t>Código: 2EM-CES-F-04</t>
  </si>
  <si>
    <t>Fecha: 18/06/2015</t>
  </si>
  <si>
    <t>HOJA DE VIDA DEL INDICADOR</t>
  </si>
  <si>
    <t>Versión: 1</t>
  </si>
  <si>
    <t>Fórmula para su Cálculo</t>
  </si>
  <si>
    <t>Periodicidad / Fechas de medición</t>
  </si>
  <si>
    <t>TRIMESTRAL</t>
  </si>
  <si>
    <t>Fuente de los datos</t>
  </si>
  <si>
    <t>Facturación, control de consumos y pagos de servicios públicos</t>
  </si>
  <si>
    <t>Meta</t>
  </si>
  <si>
    <t>Establecer la linea base de consumos por dependencia o sede y consecuentemente lograr el consumo mínimo por persona que labora el el IDARTES</t>
  </si>
  <si>
    <t>Variables del Producto</t>
  </si>
  <si>
    <t>Producto del Indicador</t>
  </si>
  <si>
    <t>promedios de consumo razonables</t>
  </si>
  <si>
    <t>Responsable del indicador (Nombre y cargo)</t>
  </si>
  <si>
    <t>Luis Fernando Mejía</t>
  </si>
  <si>
    <t>Diligenció  (Nombre y Cargo)</t>
  </si>
  <si>
    <t>Luz Angela Rodríguez</t>
  </si>
  <si>
    <t>Jefe OAP</t>
  </si>
  <si>
    <t>Profesional Universitario</t>
  </si>
  <si>
    <t>VARIABLE</t>
  </si>
  <si>
    <t>PROMEDIO I SEMESTRE</t>
  </si>
  <si>
    <t>PROMEDIO  II SEMESTRE</t>
  </si>
  <si>
    <t>PROMEDIO ANUAL</t>
  </si>
  <si>
    <t>RESMA</t>
  </si>
  <si>
    <t>CANTIDAD</t>
  </si>
  <si>
    <t>CONSUMO  DE PAPEL/ DEPENDENCIA</t>
  </si>
  <si>
    <t>RESMA/DEPENDENCIA</t>
  </si>
  <si>
    <t>COSTO CONSUMO PAPEL</t>
  </si>
  <si>
    <t>PESOS</t>
  </si>
  <si>
    <t>M3</t>
  </si>
  <si>
    <t>NÚMERO DE SEDES</t>
  </si>
  <si>
    <t>CONSUMO DE AGUA/ SEDE</t>
  </si>
  <si>
    <t>M3/ SEDE</t>
  </si>
  <si>
    <t>COSTO CONSUMO AGUA</t>
  </si>
  <si>
    <t>Kwh</t>
  </si>
  <si>
    <t>CONSUMO  DE LUZ/ SEDE</t>
  </si>
  <si>
    <t>KW/SEDE</t>
  </si>
  <si>
    <t>COSTO CONSUMO LUZ</t>
  </si>
  <si>
    <t>COSTO TOTALCONSUMOS</t>
  </si>
  <si>
    <t>ACCIÓN DE MEJORAMIENTO</t>
  </si>
  <si>
    <t>Acción Correctiva</t>
  </si>
  <si>
    <t>Acción Preventiva</t>
  </si>
  <si>
    <t>Oportunidad de Mejora</t>
  </si>
  <si>
    <t>X</t>
  </si>
  <si>
    <t>No requiere acción</t>
  </si>
  <si>
    <t>No. De la Acción</t>
  </si>
  <si>
    <t>José Alexander Alarcón Q.</t>
  </si>
  <si>
    <t>Profesional Especializado</t>
  </si>
  <si>
    <t>Fecha de Corte</t>
  </si>
  <si>
    <t>Fecha Diligenciamiento</t>
  </si>
  <si>
    <t>Código Indicador</t>
  </si>
  <si>
    <t>1EM-MCO-IND-01</t>
  </si>
  <si>
    <t>Porcentaje de requerimientos de actualización resueltos de los procedimiento, formatos y otros documentos del sistema documental de la entidad</t>
  </si>
  <si>
    <t>784. Fortalecimiento de la gestión institucional del Instituto Distrital de las Artes</t>
  </si>
  <si>
    <t>Mejoramiento Continuo</t>
  </si>
  <si>
    <t>implementar en la portal de Intranet y/o en la Intranet los procedimientos misionales, actualiza oportunamente los vigentes y elimina  los obsoletos.</t>
  </si>
  <si>
    <t>Numero de requerimientos resueltos de actualización de procedimientos misionales publicados en el portal de Internet o en la Intranet / Numero total de requerimientos de actualización de procedimientos misionales vigentes de la entidad</t>
  </si>
  <si>
    <t>*Registros de Áreas responsables de la automatización</t>
  </si>
  <si>
    <t>* Numero de requerimientos resueltos de actualización de procedimientos misionales publicados en el portal de Internet o en la Intranet* Numero total de requerimientos de actualización de procedimientos misionales vigentes de la entidad</t>
  </si>
  <si>
    <t>Variable</t>
  </si>
  <si>
    <t>TOTAL</t>
  </si>
  <si>
    <t>NUMERO DE PROCEDIMIENTOS VIGENCIA ANTERIOR</t>
  </si>
  <si>
    <t>NUMERO DE OTROS DOCUMENTOS VIGENCIA ANTERIOR</t>
  </si>
  <si>
    <t>NÚMERO FORMATOS VIGENCIA ANTERIOR</t>
  </si>
  <si>
    <t>NUMERO DE REQUERIMIENTOS DE ACTUALIZACIÓN PROCEDIMIENTOS</t>
  </si>
  <si>
    <t>NÚMERO DE REQ. DE CREACIÓN DE NUEVOS PROCED.</t>
  </si>
  <si>
    <t>NUMERO DE REQUERIMIENTOS DE ACTUALIZACIÓN FORMATOS</t>
  </si>
  <si>
    <t>NÚMERO DE REQ. DE CREACIÓN NUEVOS FORMATOS</t>
  </si>
  <si>
    <t>NÚMERO DE REQUERIMIENTOS DE ACTUALIZACIÓN OTROS DOCUMENTOS</t>
  </si>
  <si>
    <t>NÚMERO DE REQ. DE CREACIÓN OTROS DOCUMENTOS</t>
  </si>
  <si>
    <t>TOTAL REQUERMIENTOS RESUELTOS</t>
  </si>
  <si>
    <t>NÚMERO TOTAL ACTUAL DE DOCUMENTOS</t>
  </si>
  <si>
    <t>TOTAL DE DOCUMENTOS PUBLICADOS</t>
  </si>
  <si>
    <t>NÚMERO DE DOCUMENTOS ELIMINADOS</t>
  </si>
  <si>
    <t>NÚMERO ACTUAL DE PROCEDIMIENTOS</t>
  </si>
  <si>
    <t>NÚMERO ACTUAL DE FORMATOS</t>
  </si>
  <si>
    <t>NÚMERO ACTUAL DE OTROS DOCUMENTOS</t>
  </si>
  <si>
    <t>1EM-MCO-IND-02</t>
  </si>
  <si>
    <t>Porcentaje de Avance en el cumplimiento del Plan de Mejoramiento Institucional</t>
  </si>
  <si>
    <t>Verificar el avance en el cumplimiento de las acciones del Plan de Mejoramiento Institucional de conformidad con los seguimientos adelantados por el Área de Control Interno.</t>
  </si>
  <si>
    <t>Avance del Plan de Mejoramiento de Contraloría : Sumatoria porcentajes de avance cumplimiento de acciones  / Total de acciones suscritas en el Plan de Mejoramiento de la Contraloría</t>
  </si>
  <si>
    <t>SEMESTRAL</t>
  </si>
  <si>
    <t>* Plan de Mejoramiento Institucional</t>
  </si>
  <si>
    <t>100 % de cumplimiento del Plan de Mejoramiento Institucional</t>
  </si>
  <si>
    <t>Promedio del Avance en el Cumplimiento de las Acciones suscritas en el Plan de Mejoramiento Institucional</t>
  </si>
  <si>
    <t>Avance en el cumplimiento de las Acciones suscritas en Plan de Mejoramiento Institucional.</t>
  </si>
  <si>
    <t>NESTOR FERNANDO AVELLA AVELLA</t>
  </si>
  <si>
    <t>NÚMERO DE ACCIONES SUSCRITAS</t>
  </si>
  <si>
    <t>SUMATORIA PORCENTAJES DE CUMPLIMIENTO</t>
  </si>
  <si>
    <t>NÚMERO DE ACCIONES SIN AVANCE</t>
  </si>
  <si>
    <t>% DE EJECUCIÓN DE ACCIONES CORRECTIVAS</t>
  </si>
  <si>
    <t>Asesor de Control Interno</t>
  </si>
  <si>
    <t>Avance en la Implementación del Plan de Manejo de Riesgos</t>
  </si>
  <si>
    <t>Verificar el avance en la implementación de las acciones suscritas en el Plan de Manejo de Riesgos</t>
  </si>
  <si>
    <t>PROCESOS</t>
  </si>
  <si>
    <t>Mapa de Riesgos Institucional - Plan de Manejo de Riesgos</t>
  </si>
  <si>
    <t>80% de las acciones de plan de manejo de Riesgos cerrada</t>
  </si>
  <si>
    <t>No. de Acciones suscritas en el Plan de Manejo de Riesgos
No. De Acciones calificadas como cerradas producto del seguimiento por parte del Área de Control Interno.</t>
  </si>
  <si>
    <t>Avance en la implementación de las Acciones del Plan de Manejo de Riesgos</t>
  </si>
  <si>
    <t>No. TOTAL DE ACCIONES SUSCRITAS</t>
  </si>
  <si>
    <t>RIESGOS POR PROCESO</t>
  </si>
  <si>
    <t>% DE PROCESOS ACTUALIZADOS</t>
  </si>
  <si>
    <t xml:space="preserve">NESTOR FERNANDO AVELLA AVELLA </t>
  </si>
  <si>
    <t xml:space="preserve">Asesor de Control Interno </t>
  </si>
  <si>
    <t>m3</t>
  </si>
  <si>
    <t>RESMAS</t>
  </si>
  <si>
    <t>CONSUMO  / SEDE</t>
  </si>
  <si>
    <t>CONSUMO  / SEDES</t>
  </si>
  <si>
    <t>El consumo de agua tiene un incremento marcado en el segundo semestre que luego se comporta decreciente hasta alcanzar el promedio del primer semestre, por su parte el consumo de energía de la entidad tiene un comportamiento creciente durante el año hasta el mes de noviembre, que en diciembre cambia de tendencia hacia el valor de consumo de enero; como linea base es importante comparar entre vigencias y determinar las causas de los comportamientos de consumo, para diseñar estrategias de control y ahorro.</t>
  </si>
  <si>
    <t>Documentos SIG creados, actualizados y/o eliminados</t>
  </si>
  <si>
    <t>Luz Ángela Rodríguez Chaparro</t>
  </si>
  <si>
    <t xml:space="preserve">   </t>
  </si>
  <si>
    <t xml:space="preserve">  </t>
  </si>
  <si>
    <t>Profesional  Especializado Oficina Asesora Planeación</t>
  </si>
  <si>
    <t>Como se observa en la Gráfica 1. se muestra el aumento en el número de documentos del SIG que responden a las dinámicas de cada una de las áreas solicitantes, continúa teniendo un alto número de participación  la creación y actualización  de los formatos (53%),  seguido de los procedimientos, que si bien no reportaron un aumento considerable en su creación, cuentan con un 29% de representación en el total de documentos, por último, se encuentra los otros documentos (dentro de los que se encuentran principalmente planes, manuales, instructivos y protocolos) que cuentan con un 19% .
Respecto a la Gráfica 2, se evidencia que quedan pendientes por publicar 6 planes de emeregencia debido a trámites internos del área de Talento Humano, esta situación requiere adoptar como acción correctiva "Reiterar a cada una de las unidades de Gestión para que consideren su responsabilidad para mantener publicado en la Intranet la documentación correspondiente a sus procesos". Por otra parte, es menester señalar que se presentan solicitudes que requieren de trabajo con las áreas que pueden demorar  hasta 2 meses en los procesos de concertación, revisión y ajustes de los documentos antes de ser adoptados en el SIG .</t>
  </si>
  <si>
    <t>982 - Formación artística en la escuela y la ciudad.</t>
  </si>
  <si>
    <t>985 - Emprendimiento artístico y empleo del artista.</t>
  </si>
  <si>
    <t>993 - Experiencias artísticas para la primera infancia.</t>
  </si>
  <si>
    <t>996 - Integración entre el arte, la cultura científica, la tecnología y la ciudad</t>
  </si>
  <si>
    <t>998 - Fortalecimiento de la gestión institucional, comunicaciones  y servicio al ciudadano</t>
  </si>
  <si>
    <t>999 - Gestión, aprovechamiento económico, sostenibilidad y mejoramiento de equipamientos culturales.</t>
  </si>
  <si>
    <t>1000 - Fomento a las prácticas artísticas en todas sus dimensiones.</t>
  </si>
  <si>
    <t>1010 - Construcción y sostenimiento de la infraestructura para las Artes</t>
  </si>
  <si>
    <t>1017 - Arte para la transformación social: Prácticas artísticas incluyentes, descentralizadas y al servicio de la comunidad</t>
  </si>
  <si>
    <t>000. Aplica a todos los proyectos de inversión</t>
  </si>
  <si>
    <t>100 % de requerimientos de creación, actualización o eliminación de documentos del SIG resueltos</t>
  </si>
  <si>
    <t>(%) No. DE REQUER/TOTAL DOCUM</t>
  </si>
  <si>
    <t>No. DE ACCIONES CERRADAS</t>
  </si>
  <si>
    <t xml:space="preserve">NÚMERO DE ACCIONES </t>
  </si>
  <si>
    <t>NÚMERO DE ACCIONES EJECUTADAS</t>
  </si>
  <si>
    <t>Hacer seguimiento a la apropiación de implementación del PIGA en sus funcionarios, siguiendo la incorporación de hábitos de manejo racional de recursos no renovables de los funcionarios.</t>
  </si>
  <si>
    <r>
      <rPr>
        <sz val="10"/>
        <color rgb="FF000000"/>
        <rFont val="Arial"/>
        <family val="2"/>
      </rPr>
      <t>* Reducción del consumo de papel por dependencia y entidad: (consumo línea base – consumo mes) / consumo línea base
* Reducción del consumo de agua por sede y entidad: (consumo línea base – consumo mes) / consumo línea base
* Reducción del consumo de luz por sede y entidad: (consumo línea base – consumo mes) / consumo línea base</t>
    </r>
  </si>
  <si>
    <r>
      <rPr>
        <sz val="10"/>
        <color rgb="FF000000"/>
        <rFont val="Arial"/>
        <family val="2"/>
      </rPr>
      <t>* Reducción del consumo de papel (consumo en $pesos por dependencia/mes)
* Reducción del consumo de agua (consumo en $pesos por dependencia/mes)
* Reducción del consumo de luz (consumo en $pesos por dependencia/mes)</t>
    </r>
  </si>
  <si>
    <t xml:space="preserve">El seguimiento adelantado a 31 de diciembre de 2015 arrojo una sumatoria de los cumplimientos que llego al 68,9, de acuero a la eficacia de las acciones presentada se llego 48,17es importante anotar que las acciones que no presentan avance aun cuentan con acciones pendientes de cumplimiento. Con el fin de mitigar su cumplimiento se adelantaran acciones tales como publicación del plan en la intranet, en la pagina web y se remitiran comunicaciones (correos electronicos) a los responsales de las acciones con el fin de recordar su cumplimiento. </t>
  </si>
  <si>
    <t>Porcentaje de cumplimiento plan de manejo de riesgos: No. De Acciones cerradas / No. Total de Acciones suscritas.</t>
  </si>
  <si>
    <t>La variación de las acciones, corresponde a aquellas que se van suscribiendo a medida que se van formalizando los mapas de riesgos de los procesos, razón por la cual el cumplimiento de las acciones alcanza un porcentaje de cumplimiento del 43,40%, a 30 de junio de 2016. Como medida preventiva, con el fin de que se establezcan las acciones establecidas de cumplimiento, se realizó informe a cada una de las dependencias líderes de los procesos con el fin de adelantar los respectivos seguimientos y ejecución de las acciones propuestas en cada uno de los planes de manejo.
Sobre las acciones que se encuentran suscritas a 31 de diciembre, se presentará el resultado del seguimiento en el mes de abril de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</si>
</sst>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240A]#,##0;[Red]&quot;(&quot;[$$-240A]#,##0&quot;)&quot;"/>
    <numFmt numFmtId="165" formatCode="[$$-240A]#,##0.00;[Red]&quot;(&quot;[$$-240A]#,##0.00&quot;)&quot;"/>
    <numFmt numFmtId="166" formatCode="[$$-240A]#,###.0;&quot;(&quot;[$$-240A]#,###.0&quot;)&quot;"/>
    <numFmt numFmtId="167" formatCode="#,##0.00&quot; &quot;;&quot; (&quot;#,##0.00&quot;)&quot;;&quot; -&quot;00&quot; &quot;;@&quot; &quot;"/>
  </numFmts>
  <fonts count="35">
    <font>
      <sz val="10"/>
      <color rgb="FF000000"/>
      <name val="Arial"/>
      <family val="2"/>
    </font>
    <font>
      <sz val="11"/>
      <color theme="1"/>
      <name val="Calibri"/>
      <family val="2"/>
      <scheme val="minor"/>
    </font>
    <font>
      <sz val="10"/>
      <color rgb="FF000000"/>
      <name val="Arial"/>
      <family val="2"/>
    </font>
    <font>
      <sz val="11"/>
      <color rgb="FF000000"/>
      <name val="Calibri"/>
      <family val="2"/>
    </font>
    <font>
      <b/>
      <i/>
      <sz val="16"/>
      <color rgb="FF000000"/>
      <name val="Arial"/>
      <family val="2"/>
    </font>
    <font>
      <b/>
      <sz val="10"/>
      <color rgb="FF000000"/>
      <name val="Arial"/>
      <family val="2"/>
    </font>
    <font>
      <b/>
      <i/>
      <u/>
      <sz val="10"/>
      <color rgb="FF000000"/>
      <name val="Arial"/>
      <family val="2"/>
    </font>
    <font>
      <b/>
      <sz val="11"/>
      <color rgb="FF000000"/>
      <name val="Arial"/>
      <family val="2"/>
    </font>
    <font>
      <sz val="12"/>
      <color rgb="FF000000"/>
      <name val="Arial"/>
      <family val="2"/>
    </font>
    <font>
      <sz val="11"/>
      <color rgb="FF000000"/>
      <name val="Arial"/>
      <family val="2"/>
    </font>
    <font>
      <sz val="12"/>
      <color rgb="FF000000"/>
      <name val="Calibri"/>
      <family val="2"/>
    </font>
    <font>
      <sz val="9"/>
      <color rgb="FF000000"/>
      <name val="Arial"/>
      <family val="2"/>
    </font>
    <font>
      <sz val="10"/>
      <color rgb="FFFFFFFF"/>
      <name val="Arial"/>
      <family val="2"/>
    </font>
    <font>
      <sz val="14"/>
      <color rgb="FF000000"/>
      <name val="Arial"/>
      <family val="2"/>
    </font>
    <font>
      <sz val="12"/>
      <color rgb="FF000000"/>
      <name val="Arial1"/>
    </font>
    <font>
      <b/>
      <sz val="11"/>
      <color rgb="FF000000"/>
      <name val="Calibri"/>
      <family val="2"/>
    </font>
    <font>
      <sz val="11"/>
      <color rgb="FF000000"/>
      <name val="Calibri1"/>
    </font>
    <font>
      <b/>
      <sz val="11"/>
      <color rgb="FF000000"/>
      <name val="Calibri1"/>
    </font>
    <font>
      <b/>
      <sz val="14"/>
      <color rgb="FF000000"/>
      <name val="Arial"/>
      <family val="2"/>
    </font>
    <font>
      <b/>
      <sz val="11"/>
      <color rgb="FFFFFFFF"/>
      <name val="Arial"/>
      <family val="2"/>
    </font>
    <font>
      <sz val="10"/>
      <color theme="0"/>
      <name val="Arial"/>
      <family val="2"/>
    </font>
    <font>
      <b/>
      <sz val="11"/>
      <color theme="1"/>
      <name val="Arial"/>
      <family val="2"/>
    </font>
    <font>
      <b/>
      <sz val="11"/>
      <name val="Arial"/>
      <family val="2"/>
    </font>
    <font>
      <sz val="11"/>
      <color rgb="FFFF0000"/>
      <name val="Arial"/>
      <family val="2"/>
    </font>
    <font>
      <b/>
      <sz val="9"/>
      <color indexed="81"/>
      <name val="Tahoma"/>
      <family val="2"/>
    </font>
    <font>
      <sz val="9"/>
      <color indexed="81"/>
      <name val="Tahoma"/>
      <family val="2"/>
    </font>
    <font>
      <sz val="10"/>
      <name val="Arial"/>
      <family val="2"/>
    </font>
    <font>
      <sz val="12"/>
      <color theme="0"/>
      <name val="Arial"/>
      <family val="2"/>
    </font>
    <font>
      <sz val="11"/>
      <color theme="2" tint="-0.249977111117893"/>
      <name val="Arial"/>
      <family val="2"/>
    </font>
    <font>
      <sz val="10"/>
      <color theme="2" tint="-0.249977111117893"/>
      <name val="Arial"/>
      <family val="2"/>
    </font>
    <font>
      <b/>
      <sz val="11"/>
      <color theme="0"/>
      <name val="Arial"/>
      <family val="2"/>
    </font>
    <font>
      <sz val="11"/>
      <color theme="0"/>
      <name val="Arial"/>
      <family val="2"/>
    </font>
    <font>
      <sz val="10"/>
      <color rgb="FF000000"/>
      <name val="Arial1"/>
    </font>
    <font>
      <sz val="10"/>
      <color rgb="FF000000"/>
      <name val="Arial11"/>
    </font>
    <font>
      <sz val="11"/>
      <name val="Arial"/>
      <family val="2"/>
    </font>
  </fonts>
  <fills count="18">
    <fill>
      <patternFill patternType="none"/>
    </fill>
    <fill>
      <patternFill patternType="gray125"/>
    </fill>
    <fill>
      <patternFill patternType="solid">
        <fgColor rgb="FFC0C0C0"/>
        <bgColor rgb="FFC0C0C0"/>
      </patternFill>
    </fill>
    <fill>
      <patternFill patternType="solid">
        <fgColor rgb="FF47B8B8"/>
        <bgColor rgb="FF47B8B8"/>
      </patternFill>
    </fill>
    <fill>
      <patternFill patternType="solid">
        <fgColor rgb="FFFFFFFF"/>
        <bgColor rgb="FFFFFFFF"/>
      </patternFill>
    </fill>
    <fill>
      <patternFill patternType="solid">
        <fgColor rgb="FFFFFF00"/>
        <bgColor rgb="FFFFFF00"/>
      </patternFill>
    </fill>
    <fill>
      <patternFill patternType="solid">
        <fgColor rgb="FFFFFFCC"/>
        <bgColor rgb="FFFFFFCC"/>
      </patternFill>
    </fill>
    <fill>
      <patternFill patternType="solid">
        <fgColor rgb="FF99CCFF"/>
        <bgColor rgb="FF99CCFF"/>
      </patternFill>
    </fill>
    <fill>
      <patternFill patternType="solid">
        <fgColor rgb="FFFFFF66"/>
        <bgColor rgb="FFFFFF66"/>
      </patternFill>
    </fill>
    <fill>
      <patternFill patternType="solid">
        <fgColor rgb="FF00CCCC"/>
        <bgColor rgb="FF00CCCC"/>
      </patternFill>
    </fill>
    <fill>
      <patternFill patternType="solid">
        <fgColor rgb="FF83CAFF"/>
        <bgColor rgb="FF83CAFF"/>
      </patternFill>
    </fill>
    <fill>
      <patternFill patternType="solid">
        <fgColor rgb="FF93CDDD"/>
        <bgColor rgb="FF93CDDD"/>
      </patternFill>
    </fill>
    <fill>
      <patternFill patternType="solid">
        <fgColor rgb="FF33CCCC"/>
        <bgColor rgb="FF33CCCC"/>
      </patternFill>
    </fill>
    <fill>
      <patternFill patternType="solid">
        <fgColor rgb="FFCCCCCC"/>
        <bgColor rgb="FFCCCCCC"/>
      </patternFill>
    </fill>
    <fill>
      <patternFill patternType="solid">
        <fgColor rgb="FFFF99CC"/>
        <bgColor rgb="FFFF99CC"/>
      </patternFill>
    </fill>
    <fill>
      <patternFill patternType="solid">
        <fgColor theme="0" tint="-0.14999847407452621"/>
        <bgColor indexed="64"/>
      </patternFill>
    </fill>
    <fill>
      <patternFill patternType="solid">
        <fgColor theme="0"/>
        <bgColor indexed="64"/>
      </patternFill>
    </fill>
    <fill>
      <patternFill patternType="solid">
        <fgColor theme="4" tint="0.59999389629810485"/>
        <bgColor indexed="64"/>
      </patternFill>
    </fill>
  </fills>
  <borders count="33">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3C3C3C"/>
      </left>
      <right style="thin">
        <color rgb="FF3C3C3C"/>
      </right>
      <top style="thin">
        <color rgb="FF3C3C3C"/>
      </top>
      <bottom style="thin">
        <color rgb="FF3C3C3C"/>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rgb="FF000000"/>
      </top>
      <bottom/>
      <diagonal/>
    </border>
  </borders>
  <cellStyleXfs count="21">
    <xf numFmtId="0" fontId="0" fillId="0" borderId="0"/>
    <xf numFmtId="167" fontId="2" fillId="0" borderId="0" applyFont="0" applyBorder="0" applyProtection="0"/>
    <xf numFmtId="9" fontId="1" fillId="0" borderId="0" applyFont="0" applyFill="0" applyBorder="0" applyAlignment="0" applyProtection="0"/>
    <xf numFmtId="0" fontId="2" fillId="0" borderId="0" applyNumberFormat="0" applyFont="0" applyBorder="0" applyProtection="0">
      <alignment horizontal="left"/>
    </xf>
    <xf numFmtId="167" fontId="2" fillId="0" borderId="0" applyFont="0" applyBorder="0" applyProtection="0"/>
    <xf numFmtId="0" fontId="3" fillId="0" borderId="0" applyNumberFormat="0" applyBorder="0" applyProtection="0"/>
    <xf numFmtId="167" fontId="2" fillId="0" borderId="0" applyFont="0" applyBorder="0" applyProtection="0"/>
    <xf numFmtId="0" fontId="4" fillId="0" borderId="0" applyNumberFormat="0" applyBorder="0" applyProtection="0">
      <alignment horizontal="center"/>
    </xf>
    <xf numFmtId="0" fontId="4" fillId="0" borderId="0" applyNumberFormat="0" applyBorder="0" applyProtection="0">
      <alignment horizontal="center" textRotation="90"/>
    </xf>
    <xf numFmtId="0" fontId="2" fillId="0" borderId="0" applyNumberFormat="0" applyFont="0" applyBorder="0" applyProtection="0"/>
    <xf numFmtId="0" fontId="3" fillId="0" borderId="0" applyNumberFormat="0" applyBorder="0" applyProtection="0"/>
    <xf numFmtId="0" fontId="2" fillId="0" borderId="0" applyNumberFormat="0" applyFont="0" applyBorder="0" applyProtection="0"/>
    <xf numFmtId="0" fontId="2" fillId="0" borderId="0" applyNumberFormat="0" applyFont="0" applyBorder="0" applyProtection="0"/>
    <xf numFmtId="0" fontId="5" fillId="0" borderId="0" applyNumberFormat="0" applyBorder="0" applyProtection="0"/>
    <xf numFmtId="0" fontId="5" fillId="0" borderId="0" applyNumberFormat="0" applyBorder="0" applyProtection="0">
      <alignment horizontal="left"/>
    </xf>
    <xf numFmtId="0" fontId="2" fillId="0" borderId="0" applyNumberFormat="0" applyFont="0" applyBorder="0" applyProtection="0"/>
    <xf numFmtId="9" fontId="2" fillId="0" borderId="0" applyFont="0" applyBorder="0" applyProtection="0"/>
    <xf numFmtId="9" fontId="2" fillId="0" borderId="0" applyFont="0" applyBorder="0" applyProtection="0"/>
    <xf numFmtId="0" fontId="6" fillId="0" borderId="0" applyNumberFormat="0" applyBorder="0" applyProtection="0"/>
    <xf numFmtId="165" fontId="6" fillId="0" borderId="0" applyBorder="0" applyProtection="0"/>
    <xf numFmtId="9" fontId="2" fillId="0" borderId="0" applyFont="0" applyFill="0" applyBorder="0" applyAlignment="0" applyProtection="0"/>
  </cellStyleXfs>
  <cellXfs count="256">
    <xf numFmtId="0" fontId="0" fillId="0" borderId="0" xfId="0"/>
    <xf numFmtId="0" fontId="0" fillId="0" borderId="0" xfId="0" applyFill="1" applyAlignment="1">
      <alignment horizontal="center" vertical="center" wrapText="1"/>
    </xf>
    <xf numFmtId="0" fontId="0" fillId="0" borderId="0" xfId="0" applyAlignment="1">
      <alignment horizontal="center" vertical="center" wrapText="1"/>
    </xf>
    <xf numFmtId="0" fontId="7" fillId="3"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9" fillId="0" borderId="1" xfId="0" applyFont="1" applyBorder="1" applyAlignment="1">
      <alignment horizontal="center" vertical="center" wrapText="1"/>
    </xf>
    <xf numFmtId="0" fontId="7" fillId="0" borderId="1" xfId="1" applyNumberFormat="1" applyFont="1" applyFill="1" applyBorder="1" applyAlignment="1" applyProtection="1">
      <alignment horizontal="center" vertical="center" wrapText="1"/>
    </xf>
    <xf numFmtId="0" fontId="9" fillId="0" borderId="1" xfId="1" applyNumberFormat="1" applyFont="1" applyFill="1" applyBorder="1" applyAlignment="1" applyProtection="1">
      <alignment horizontal="center" vertical="center" wrapText="1"/>
    </xf>
    <xf numFmtId="3" fontId="10" fillId="0" borderId="1" xfId="0" applyNumberFormat="1" applyFont="1" applyFill="1" applyBorder="1" applyAlignment="1">
      <alignment horizontal="center" vertical="center" wrapText="1"/>
    </xf>
    <xf numFmtId="3" fontId="11" fillId="0" borderId="1" xfId="1" applyNumberFormat="1" applyFont="1" applyFill="1" applyBorder="1" applyAlignment="1" applyProtection="1">
      <alignment horizontal="center" vertical="center" wrapText="1"/>
    </xf>
    <xf numFmtId="3" fontId="10" fillId="4" borderId="1" xfId="0" applyNumberFormat="1" applyFont="1" applyFill="1" applyBorder="1" applyAlignment="1">
      <alignment horizontal="center" vertical="center" wrapText="1"/>
    </xf>
    <xf numFmtId="0" fontId="12" fillId="0" borderId="1" xfId="0" applyFont="1" applyBorder="1" applyAlignment="1">
      <alignment horizontal="center" vertical="center" wrapText="1"/>
    </xf>
    <xf numFmtId="9" fontId="12" fillId="0" borderId="1" xfId="16" applyFont="1" applyFill="1" applyBorder="1" applyAlignment="1" applyProtection="1">
      <alignment horizontal="center" vertical="center" wrapText="1"/>
    </xf>
    <xf numFmtId="0" fontId="12" fillId="0" borderId="0" xfId="0" applyFont="1" applyAlignment="1">
      <alignment horizontal="center"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4" xfId="0" applyFont="1" applyFill="1" applyBorder="1"/>
    <xf numFmtId="0" fontId="9" fillId="4" borderId="5" xfId="0" applyFont="1" applyFill="1" applyBorder="1"/>
    <xf numFmtId="0" fontId="9" fillId="4" borderId="6"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0" xfId="0" applyFont="1" applyFill="1"/>
    <xf numFmtId="0" fontId="9" fillId="4" borderId="7" xfId="0" applyFont="1" applyFill="1" applyBorder="1"/>
    <xf numFmtId="0" fontId="9" fillId="0" borderId="1"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9" xfId="0" applyFont="1" applyFill="1" applyBorder="1"/>
    <xf numFmtId="0" fontId="9" fillId="4" borderId="10" xfId="0" applyFont="1" applyFill="1" applyBorder="1"/>
    <xf numFmtId="0" fontId="0" fillId="0" borderId="1" xfId="0" applyFill="1" applyBorder="1"/>
    <xf numFmtId="0" fontId="7" fillId="3" borderId="1" xfId="0"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10" fontId="7" fillId="0" borderId="1" xfId="1" applyNumberFormat="1" applyFont="1" applyFill="1" applyBorder="1" applyAlignment="1" applyProtection="1">
      <alignment horizontal="center" vertical="center" wrapText="1"/>
    </xf>
    <xf numFmtId="10" fontId="9" fillId="0" borderId="1" xfId="1"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9" fontId="5" fillId="0" borderId="1" xfId="0" applyNumberFormat="1" applyFont="1" applyFill="1" applyBorder="1" applyAlignment="1">
      <alignment horizontal="center" vertical="center" wrapText="1"/>
    </xf>
    <xf numFmtId="10" fontId="7" fillId="0" borderId="1" xfId="0" applyNumberFormat="1" applyFont="1" applyBorder="1" applyAlignment="1">
      <alignment horizontal="center" vertical="center" wrapText="1"/>
    </xf>
    <xf numFmtId="1" fontId="12" fillId="0" borderId="1" xfId="0" applyNumberFormat="1" applyFont="1" applyBorder="1" applyAlignment="1">
      <alignment horizontal="center" vertical="center" wrapText="1"/>
    </xf>
    <xf numFmtId="9" fontId="9" fillId="0" borderId="1" xfId="1" applyNumberFormat="1" applyFont="1" applyFill="1" applyBorder="1" applyAlignment="1" applyProtection="1">
      <alignment horizontal="center" vertical="center" wrapText="1"/>
    </xf>
    <xf numFmtId="9" fontId="7" fillId="0" borderId="1" xfId="0" applyNumberFormat="1" applyFont="1" applyBorder="1" applyAlignment="1">
      <alignment horizontal="center" vertical="center" wrapText="1"/>
    </xf>
    <xf numFmtId="10" fontId="9" fillId="0" borderId="1" xfId="1" applyNumberFormat="1" applyFont="1" applyFill="1" applyBorder="1" applyAlignment="1" applyProtection="1">
      <alignment horizontal="center" vertical="center" wrapText="1"/>
    </xf>
    <xf numFmtId="3" fontId="2" fillId="0" borderId="1" xfId="1" applyNumberFormat="1" applyFill="1" applyBorder="1" applyAlignment="1" applyProtection="1">
      <alignment wrapText="1"/>
    </xf>
    <xf numFmtId="10" fontId="2" fillId="0" borderId="1" xfId="1" applyNumberFormat="1" applyFill="1" applyBorder="1" applyAlignment="1" applyProtection="1">
      <alignment wrapText="1"/>
    </xf>
    <xf numFmtId="4" fontId="2" fillId="0" borderId="1" xfId="1" applyNumberFormat="1" applyFill="1" applyBorder="1" applyAlignment="1" applyProtection="1">
      <alignment wrapText="1"/>
    </xf>
    <xf numFmtId="0" fontId="13" fillId="0" borderId="1" xfId="0" applyFont="1" applyBorder="1" applyAlignment="1">
      <alignment horizontal="left" vertical="center" wrapText="1"/>
    </xf>
    <xf numFmtId="3" fontId="7" fillId="0" borderId="1" xfId="1" applyNumberFormat="1" applyFont="1" applyFill="1" applyBorder="1" applyAlignment="1" applyProtection="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4" xfId="0" applyFont="1" applyBorder="1"/>
    <xf numFmtId="0" fontId="9" fillId="0" borderId="5" xfId="0" applyFont="1" applyBorder="1"/>
    <xf numFmtId="0" fontId="9" fillId="0" borderId="6" xfId="0" applyFont="1" applyBorder="1" applyAlignment="1">
      <alignment horizontal="center" vertical="center" wrapText="1"/>
    </xf>
    <xf numFmtId="0" fontId="9" fillId="0" borderId="0" xfId="0" applyFont="1" applyAlignment="1">
      <alignment horizontal="center" vertical="center" wrapText="1"/>
    </xf>
    <xf numFmtId="0" fontId="9" fillId="0" borderId="0" xfId="0" applyFont="1"/>
    <xf numFmtId="0" fontId="9" fillId="0" borderId="7" xfId="0" applyFont="1" applyBorder="1"/>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9" xfId="0" applyFont="1" applyBorder="1"/>
    <xf numFmtId="0" fontId="9" fillId="0" borderId="10" xfId="0" applyFont="1" applyBorder="1"/>
    <xf numFmtId="0" fontId="9" fillId="0" borderId="1" xfId="1" applyNumberFormat="1" applyFont="1" applyFill="1" applyBorder="1" applyAlignment="1" applyProtection="1">
      <alignment horizontal="center" vertical="center" wrapText="1"/>
    </xf>
    <xf numFmtId="4" fontId="9" fillId="0" borderId="1" xfId="1" applyNumberFormat="1" applyFont="1" applyFill="1" applyBorder="1" applyAlignment="1" applyProtection="1">
      <alignment horizontal="center" vertical="center" wrapText="1"/>
    </xf>
    <xf numFmtId="2" fontId="9" fillId="0" borderId="1" xfId="1" applyNumberFormat="1" applyFont="1" applyFill="1" applyBorder="1" applyAlignment="1" applyProtection="1">
      <alignment horizontal="center" vertical="center" wrapText="1"/>
    </xf>
    <xf numFmtId="3" fontId="9" fillId="0" borderId="1" xfId="1"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xf>
    <xf numFmtId="0" fontId="3" fillId="0" borderId="11" xfId="0" applyFont="1" applyFill="1" applyBorder="1" applyAlignment="1">
      <alignment vertical="center"/>
    </xf>
    <xf numFmtId="164" fontId="0" fillId="0" borderId="1" xfId="0" applyNumberFormat="1" applyFill="1" applyBorder="1"/>
    <xf numFmtId="0" fontId="0" fillId="0" borderId="1" xfId="0" applyFill="1" applyBorder="1" applyAlignment="1">
      <alignment horizontal="right"/>
    </xf>
    <xf numFmtId="0" fontId="3" fillId="0" borderId="11" xfId="0" applyFont="1" applyFill="1" applyBorder="1" applyAlignment="1">
      <alignment vertical="center" wrapText="1"/>
    </xf>
    <xf numFmtId="0" fontId="5" fillId="6" borderId="1" xfId="0" applyFont="1" applyFill="1" applyBorder="1"/>
    <xf numFmtId="164" fontId="5" fillId="6" borderId="1" xfId="0" applyNumberFormat="1" applyFont="1" applyFill="1" applyBorder="1"/>
    <xf numFmtId="164" fontId="0" fillId="0" borderId="0" xfId="0" applyNumberFormat="1"/>
    <xf numFmtId="0" fontId="5" fillId="6" borderId="1" xfId="0" applyFont="1" applyFill="1" applyBorder="1" applyAlignment="1">
      <alignment horizontal="center"/>
    </xf>
    <xf numFmtId="0" fontId="0" fillId="0" borderId="1" xfId="0" applyBorder="1"/>
    <xf numFmtId="165" fontId="0" fillId="0" borderId="1" xfId="0" applyNumberFormat="1" applyBorder="1"/>
    <xf numFmtId="165" fontId="5" fillId="6" borderId="1" xfId="0" applyNumberFormat="1" applyFont="1" applyFill="1" applyBorder="1"/>
    <xf numFmtId="0" fontId="15" fillId="6" borderId="12" xfId="0" applyFont="1" applyFill="1" applyBorder="1"/>
    <xf numFmtId="0" fontId="15" fillId="6" borderId="2" xfId="0" applyFont="1" applyFill="1" applyBorder="1"/>
    <xf numFmtId="0" fontId="0" fillId="0" borderId="1" xfId="0" applyBorder="1" applyAlignment="1">
      <alignment horizontal="center"/>
    </xf>
    <xf numFmtId="0" fontId="16" fillId="0" borderId="1" xfId="0" applyFont="1" applyBorder="1" applyAlignment="1">
      <alignment wrapText="1"/>
    </xf>
    <xf numFmtId="0" fontId="0" fillId="0" borderId="1" xfId="0" applyBorder="1" applyAlignment="1">
      <alignment horizontal="left"/>
    </xf>
    <xf numFmtId="0" fontId="17" fillId="0" borderId="0" xfId="0" applyFont="1" applyAlignment="1">
      <alignment wrapText="1"/>
    </xf>
    <xf numFmtId="0" fontId="5" fillId="0" borderId="0" xfId="0" applyFont="1"/>
    <xf numFmtId="0" fontId="0" fillId="4" borderId="3" xfId="0" applyFill="1" applyBorder="1" applyAlignment="1">
      <alignment horizontal="center" vertical="center" wrapText="1"/>
    </xf>
    <xf numFmtId="0" fontId="0" fillId="4" borderId="4" xfId="0" applyFill="1" applyBorder="1" applyAlignment="1">
      <alignment horizontal="center" vertical="center" wrapText="1"/>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0" xfId="0" applyFill="1" applyAlignment="1">
      <alignment horizontal="center" vertical="center" wrapText="1"/>
    </xf>
    <xf numFmtId="0" fontId="0" fillId="4" borderId="7" xfId="0" applyFill="1" applyBorder="1" applyAlignment="1">
      <alignment horizontal="center" vertical="center" wrapText="1"/>
    </xf>
    <xf numFmtId="0" fontId="0" fillId="4" borderId="8"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7" fillId="7"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0" borderId="1" xfId="1" applyNumberFormat="1" applyFont="1" applyFill="1" applyBorder="1" applyAlignment="1" applyProtection="1">
      <alignment horizontal="center" vertical="center" wrapText="1"/>
    </xf>
    <xf numFmtId="164" fontId="9" fillId="0" borderId="1" xfId="1" applyNumberFormat="1" applyFont="1" applyFill="1" applyBorder="1" applyAlignment="1" applyProtection="1">
      <alignment horizontal="center" vertical="center" wrapText="1"/>
    </xf>
    <xf numFmtId="0" fontId="7" fillId="7" borderId="2" xfId="0" applyFont="1" applyFill="1" applyBorder="1" applyAlignment="1">
      <alignment horizontal="center" vertical="center" wrapText="1"/>
    </xf>
    <xf numFmtId="0" fontId="7" fillId="0" borderId="1" xfId="6" applyNumberFormat="1" applyFont="1" applyFill="1" applyBorder="1" applyAlignment="1" applyProtection="1">
      <alignment horizontal="center" vertical="center" wrapText="1"/>
    </xf>
    <xf numFmtId="0" fontId="9" fillId="0" borderId="1" xfId="6" applyNumberFormat="1" applyFont="1" applyFill="1" applyBorder="1" applyAlignment="1" applyProtection="1">
      <alignment horizontal="center" vertical="center" wrapText="1"/>
    </xf>
    <xf numFmtId="0" fontId="19" fillId="0" borderId="0" xfId="6" applyNumberFormat="1" applyFont="1" applyFill="1" applyAlignment="1" applyProtection="1">
      <alignment horizontal="center" vertical="center" wrapText="1"/>
    </xf>
    <xf numFmtId="0" fontId="12" fillId="0" borderId="0" xfId="0" applyFont="1"/>
    <xf numFmtId="9" fontId="12" fillId="0" borderId="16" xfId="16" applyFont="1" applyFill="1" applyBorder="1" applyAlignment="1" applyProtection="1">
      <alignment horizontal="center" vertical="center" wrapText="1"/>
    </xf>
    <xf numFmtId="1" fontId="12" fillId="0" borderId="16" xfId="0" applyNumberFormat="1" applyFont="1" applyBorder="1" applyAlignment="1">
      <alignment horizontal="center" vertical="center" wrapText="1"/>
    </xf>
    <xf numFmtId="0" fontId="7" fillId="0" borderId="12" xfId="6" applyNumberFormat="1" applyFont="1" applyFill="1" applyBorder="1" applyAlignment="1" applyProtection="1">
      <alignment horizontal="center" vertical="center" wrapText="1"/>
    </xf>
    <xf numFmtId="0" fontId="20" fillId="0" borderId="0" xfId="0" applyFont="1" applyAlignment="1">
      <alignment horizontal="center" vertical="center" wrapText="1"/>
    </xf>
    <xf numFmtId="10" fontId="20" fillId="0" borderId="0" xfId="0" applyNumberFormat="1" applyFont="1" applyAlignment="1">
      <alignment horizontal="center" vertical="center" wrapText="1"/>
    </xf>
    <xf numFmtId="0" fontId="9" fillId="0" borderId="1" xfId="1" applyNumberFormat="1" applyFont="1" applyFill="1" applyBorder="1" applyAlignment="1" applyProtection="1">
      <alignment horizontal="center" vertical="center" wrapText="1"/>
    </xf>
    <xf numFmtId="0" fontId="0" fillId="0" borderId="1" xfId="0" applyFill="1" applyBorder="1"/>
    <xf numFmtId="164" fontId="9" fillId="0" borderId="1" xfId="1" applyNumberFormat="1" applyFont="1" applyFill="1" applyBorder="1" applyAlignment="1" applyProtection="1">
      <alignment horizontal="center" vertical="center" wrapText="1"/>
    </xf>
    <xf numFmtId="164" fontId="9" fillId="0" borderId="1" xfId="1" applyNumberFormat="1" applyFont="1" applyFill="1" applyBorder="1" applyAlignment="1" applyProtection="1">
      <alignment horizontal="center" vertical="center" wrapText="1"/>
    </xf>
    <xf numFmtId="0" fontId="7" fillId="13" borderId="2" xfId="0" applyFont="1" applyFill="1" applyBorder="1" applyAlignment="1">
      <alignment horizontal="center" vertical="center" wrapText="1"/>
    </xf>
    <xf numFmtId="0" fontId="5" fillId="13" borderId="1" xfId="0" applyFont="1" applyFill="1" applyBorder="1" applyAlignment="1">
      <alignment horizontal="center" vertical="center"/>
    </xf>
    <xf numFmtId="0" fontId="0" fillId="14" borderId="1" xfId="0" applyFill="1" applyBorder="1"/>
    <xf numFmtId="2" fontId="9" fillId="0" borderId="1" xfId="1" applyNumberFormat="1" applyFont="1" applyFill="1" applyBorder="1" applyAlignment="1" applyProtection="1">
      <alignment horizontal="center" vertical="center" wrapText="1"/>
    </xf>
    <xf numFmtId="0" fontId="7" fillId="7"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0" borderId="1" xfId="6" applyNumberFormat="1" applyFont="1" applyFill="1" applyBorder="1" applyAlignment="1" applyProtection="1">
      <alignment horizontal="center" vertical="center" wrapText="1"/>
    </xf>
    <xf numFmtId="0" fontId="0" fillId="0" borderId="0" xfId="0" applyFill="1" applyBorder="1" applyAlignment="1">
      <alignment horizontal="center" vertical="center" wrapText="1"/>
    </xf>
    <xf numFmtId="0" fontId="0" fillId="0" borderId="0" xfId="0" applyBorder="1" applyAlignment="1">
      <alignment horizontal="center" vertical="center" wrapText="1"/>
    </xf>
    <xf numFmtId="0" fontId="7" fillId="7" borderId="15" xfId="0" applyFont="1" applyFill="1" applyBorder="1" applyAlignment="1">
      <alignment horizontal="center" vertical="center" wrapText="1"/>
    </xf>
    <xf numFmtId="0" fontId="21" fillId="0" borderId="1" xfId="6" applyNumberFormat="1" applyFont="1" applyFill="1" applyBorder="1" applyAlignment="1" applyProtection="1">
      <alignment horizontal="center" vertical="center" wrapText="1"/>
    </xf>
    <xf numFmtId="0" fontId="9" fillId="0" borderId="12" xfId="6" applyNumberFormat="1" applyFont="1" applyFill="1" applyBorder="1" applyAlignment="1" applyProtection="1">
      <alignment horizontal="center" vertical="center" wrapText="1"/>
    </xf>
    <xf numFmtId="0" fontId="9" fillId="0" borderId="0" xfId="6" applyNumberFormat="1" applyFont="1" applyFill="1" applyBorder="1" applyAlignment="1" applyProtection="1">
      <alignment horizontal="center" vertical="center" wrapText="1"/>
    </xf>
    <xf numFmtId="0" fontId="22" fillId="0" borderId="1" xfId="6" applyNumberFormat="1" applyFont="1" applyFill="1" applyBorder="1" applyAlignment="1" applyProtection="1">
      <alignment horizontal="center" vertical="center" wrapText="1"/>
    </xf>
    <xf numFmtId="9" fontId="0" fillId="0" borderId="0" xfId="20" applyFont="1" applyAlignment="1">
      <alignment horizontal="center" vertical="center" wrapText="1"/>
    </xf>
    <xf numFmtId="0" fontId="22" fillId="0" borderId="0" xfId="6" applyNumberFormat="1" applyFont="1" applyFill="1" applyAlignment="1" applyProtection="1">
      <alignment horizontal="center" vertical="center" wrapText="1"/>
    </xf>
    <xf numFmtId="0" fontId="12" fillId="0" borderId="0" xfId="0" applyFont="1" applyBorder="1" applyAlignment="1">
      <alignment horizontal="center" vertical="center" wrapText="1"/>
    </xf>
    <xf numFmtId="0" fontId="20" fillId="0" borderId="0" xfId="0" applyFont="1" applyAlignment="1"/>
    <xf numFmtId="0" fontId="26" fillId="0" borderId="20" xfId="0" applyFont="1" applyBorder="1" applyAlignment="1">
      <alignment vertical="center" wrapText="1"/>
    </xf>
    <xf numFmtId="0" fontId="27" fillId="0" borderId="0" xfId="0" applyFont="1" applyAlignment="1"/>
    <xf numFmtId="0" fontId="28" fillId="15" borderId="14" xfId="6" applyNumberFormat="1" applyFont="1" applyFill="1" applyBorder="1" applyAlignment="1" applyProtection="1">
      <alignment horizontal="center" vertical="center" wrapText="1"/>
    </xf>
    <xf numFmtId="0" fontId="28" fillId="15" borderId="2" xfId="6" applyNumberFormat="1" applyFont="1" applyFill="1" applyBorder="1" applyAlignment="1" applyProtection="1">
      <alignment horizontal="center" vertical="center" wrapText="1"/>
    </xf>
    <xf numFmtId="0" fontId="28" fillId="15" borderId="1" xfId="6" applyNumberFormat="1" applyFont="1" applyFill="1" applyBorder="1" applyAlignment="1" applyProtection="1">
      <alignment horizontal="center" vertical="center" wrapText="1"/>
    </xf>
    <xf numFmtId="0" fontId="28" fillId="15" borderId="1" xfId="6" quotePrefix="1" applyNumberFormat="1" applyFont="1" applyFill="1" applyBorder="1" applyAlignment="1" applyProtection="1">
      <alignment horizontal="center" vertical="center" wrapText="1"/>
    </xf>
    <xf numFmtId="0" fontId="29" fillId="15" borderId="14" xfId="0" applyFont="1" applyFill="1" applyBorder="1" applyAlignment="1">
      <alignment horizontal="center" vertical="center" wrapText="1"/>
    </xf>
    <xf numFmtId="0" fontId="28" fillId="15" borderId="16" xfId="6" applyNumberFormat="1" applyFont="1" applyFill="1" applyBorder="1" applyAlignment="1" applyProtection="1">
      <alignment horizontal="center" vertical="center" wrapText="1"/>
    </xf>
    <xf numFmtId="9" fontId="20" fillId="0" borderId="0" xfId="2" applyFont="1" applyAlignment="1">
      <alignment horizontal="center" vertical="center" wrapText="1"/>
    </xf>
    <xf numFmtId="0" fontId="30" fillId="0" borderId="1" xfId="6" applyNumberFormat="1" applyFont="1" applyFill="1" applyBorder="1" applyAlignment="1" applyProtection="1">
      <alignment horizontal="center" vertical="center" wrapText="1"/>
    </xf>
    <xf numFmtId="0" fontId="7" fillId="17" borderId="1" xfId="6" applyNumberFormat="1" applyFont="1" applyFill="1" applyBorder="1" applyAlignment="1" applyProtection="1">
      <alignment horizontal="center" vertical="center" wrapText="1"/>
    </xf>
    <xf numFmtId="0" fontId="9" fillId="17" borderId="1" xfId="6" applyNumberFormat="1" applyFont="1" applyFill="1" applyBorder="1" applyAlignment="1" applyProtection="1">
      <alignment horizontal="center" vertical="center" wrapText="1"/>
    </xf>
    <xf numFmtId="0" fontId="9" fillId="16" borderId="1" xfId="0" applyFont="1" applyFill="1" applyBorder="1" applyAlignment="1">
      <alignment horizontal="center" vertical="center" wrapText="1"/>
    </xf>
    <xf numFmtId="0" fontId="31" fillId="16" borderId="1" xfId="6" applyNumberFormat="1" applyFont="1" applyFill="1" applyBorder="1" applyAlignment="1" applyProtection="1">
      <alignment horizontal="center" vertical="center" wrapText="1"/>
    </xf>
    <xf numFmtId="167" fontId="31" fillId="16" borderId="0" xfId="1" applyFont="1" applyFill="1" applyAlignment="1" applyProtection="1">
      <alignment horizontal="center" vertical="center"/>
    </xf>
    <xf numFmtId="10" fontId="30" fillId="0" borderId="1" xfId="0" applyNumberFormat="1" applyFont="1" applyBorder="1" applyAlignment="1">
      <alignment horizontal="center" vertical="center" wrapText="1"/>
    </xf>
    <xf numFmtId="10" fontId="30" fillId="0" borderId="12" xfId="0" applyNumberFormat="1" applyFont="1" applyBorder="1" applyAlignment="1">
      <alignment horizontal="center" vertical="center" wrapText="1"/>
    </xf>
    <xf numFmtId="0" fontId="9" fillId="0" borderId="14"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12" fillId="0" borderId="15" xfId="0" applyFont="1" applyBorder="1" applyAlignment="1">
      <alignment horizontal="center" vertical="center" wrapText="1"/>
    </xf>
    <xf numFmtId="9" fontId="12" fillId="0" borderId="15" xfId="16" applyFont="1" applyFill="1" applyBorder="1" applyAlignment="1" applyProtection="1">
      <alignment horizontal="center" vertical="center" wrapText="1"/>
    </xf>
    <xf numFmtId="1" fontId="12" fillId="0" borderId="15" xfId="0" applyNumberFormat="1" applyFont="1" applyBorder="1" applyAlignment="1">
      <alignment horizontal="center" vertical="center" wrapText="1"/>
    </xf>
    <xf numFmtId="0" fontId="9" fillId="0" borderId="14" xfId="0" applyFont="1" applyBorder="1" applyAlignment="1">
      <alignment horizontal="center" vertical="center" wrapText="1"/>
    </xf>
    <xf numFmtId="0" fontId="0" fillId="0" borderId="1" xfId="0" applyFill="1" applyBorder="1" applyAlignment="1">
      <alignment horizontal="center" vertical="center" wrapText="1"/>
    </xf>
    <xf numFmtId="0" fontId="0" fillId="0" borderId="0" xfId="0" applyFill="1"/>
    <xf numFmtId="0" fontId="7"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0" fillId="2" borderId="1" xfId="0" applyFill="1" applyBorder="1"/>
    <xf numFmtId="0" fontId="0" fillId="3" borderId="1" xfId="0" applyFill="1" applyBorder="1"/>
    <xf numFmtId="0" fontId="8" fillId="0" borderId="1" xfId="0" applyFont="1" applyFill="1" applyBorder="1" applyAlignment="1">
      <alignment horizontal="center" vertical="center" wrapText="1"/>
    </xf>
    <xf numFmtId="10" fontId="0" fillId="0" borderId="1" xfId="0" applyNumberFormat="1" applyFill="1" applyBorder="1" applyAlignment="1">
      <alignment horizontal="center" vertical="center"/>
    </xf>
    <xf numFmtId="10" fontId="9" fillId="0" borderId="1" xfId="0" applyNumberFormat="1" applyFont="1" applyFill="1" applyBorder="1" applyAlignment="1">
      <alignment horizontal="center" vertical="center" wrapText="1"/>
    </xf>
    <xf numFmtId="10" fontId="9" fillId="0" borderId="1" xfId="1" applyNumberFormat="1" applyFont="1" applyFill="1" applyBorder="1" applyAlignment="1" applyProtection="1">
      <alignment horizontal="center" vertical="center" wrapText="1"/>
    </xf>
    <xf numFmtId="10" fontId="7"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5" fillId="6" borderId="1" xfId="0" applyFont="1" applyFill="1" applyBorder="1" applyAlignment="1">
      <alignment horizontal="center" vertical="center"/>
    </xf>
    <xf numFmtId="164" fontId="0" fillId="0" borderId="1" xfId="0" applyNumberFormat="1" applyFill="1" applyBorder="1" applyAlignment="1">
      <alignment horizontal="right" vertical="center"/>
    </xf>
    <xf numFmtId="0" fontId="0" fillId="0" borderId="1" xfId="0" applyFill="1" applyBorder="1" applyAlignment="1">
      <alignment horizontal="right" vertical="center"/>
    </xf>
    <xf numFmtId="164" fontId="0" fillId="0" borderId="1" xfId="0" applyNumberFormat="1" applyFill="1" applyBorder="1" applyAlignment="1">
      <alignment horizontal="center" vertical="center"/>
    </xf>
    <xf numFmtId="164" fontId="0" fillId="0" borderId="1" xfId="0" applyNumberFormat="1" applyFill="1" applyBorder="1" applyAlignment="1">
      <alignment horizontal="right" vertical="center" wrapText="1"/>
    </xf>
    <xf numFmtId="0" fontId="0" fillId="0" borderId="1" xfId="0" applyFill="1" applyBorder="1" applyAlignment="1">
      <alignment horizontal="left" vertical="center"/>
    </xf>
    <xf numFmtId="0" fontId="9" fillId="0" borderId="15" xfId="1" applyNumberFormat="1" applyFont="1" applyFill="1" applyBorder="1" applyAlignment="1" applyProtection="1">
      <alignment horizontal="center" vertical="center" wrapText="1"/>
    </xf>
    <xf numFmtId="0" fontId="9" fillId="0" borderId="16" xfId="1" applyNumberFormat="1" applyFont="1" applyFill="1" applyBorder="1" applyAlignment="1" applyProtection="1">
      <alignment horizontal="center" vertical="center" wrapText="1"/>
    </xf>
    <xf numFmtId="2" fontId="9" fillId="0" borderId="1" xfId="1" applyNumberFormat="1" applyFont="1" applyFill="1" applyBorder="1" applyAlignment="1" applyProtection="1">
      <alignment horizontal="center" vertical="center" wrapText="1"/>
    </xf>
    <xf numFmtId="0" fontId="0" fillId="0" borderId="1" xfId="0" applyFill="1" applyBorder="1"/>
    <xf numFmtId="0" fontId="9" fillId="0" borderId="1" xfId="1" applyNumberFormat="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0" fillId="0" borderId="14" xfId="0" applyFill="1" applyBorder="1" applyAlignment="1">
      <alignment horizontal="center" vertical="center" wrapText="1"/>
    </xf>
    <xf numFmtId="0" fontId="7" fillId="11" borderId="14" xfId="0" applyFont="1" applyFill="1" applyBorder="1" applyAlignment="1">
      <alignment horizontal="center" vertical="center" wrapText="1"/>
    </xf>
    <xf numFmtId="0" fontId="9" fillId="16" borderId="14" xfId="0" applyFont="1" applyFill="1" applyBorder="1" applyAlignment="1">
      <alignment horizontal="center" vertical="center" wrapText="1"/>
    </xf>
    <xf numFmtId="0" fontId="26" fillId="0" borderId="21" xfId="0" applyFont="1" applyBorder="1" applyAlignment="1">
      <alignment horizontal="center" vertical="center" wrapText="1"/>
    </xf>
    <xf numFmtId="0" fontId="26" fillId="0" borderId="22" xfId="0" applyFont="1" applyBorder="1" applyAlignment="1">
      <alignment horizontal="center" vertical="center" wrapText="1"/>
    </xf>
    <xf numFmtId="0" fontId="26" fillId="0" borderId="23" xfId="0" applyFont="1" applyBorder="1" applyAlignment="1">
      <alignment horizontal="center" vertical="center" wrapText="1"/>
    </xf>
    <xf numFmtId="0" fontId="9" fillId="0" borderId="14"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7" fillId="11" borderId="14" xfId="9" applyFont="1" applyFill="1" applyBorder="1" applyAlignment="1" applyProtection="1">
      <alignment horizontal="center" vertical="center" wrapText="1"/>
    </xf>
    <xf numFmtId="0" fontId="7" fillId="10" borderId="14" xfId="0" applyFont="1" applyFill="1" applyBorder="1" applyAlignment="1">
      <alignment horizontal="center" vertical="center" wrapText="1"/>
    </xf>
    <xf numFmtId="0" fontId="7" fillId="9" borderId="1" xfId="1" applyNumberFormat="1" applyFont="1" applyFill="1" applyBorder="1" applyAlignment="1" applyProtection="1">
      <alignment horizontal="center" vertical="center" wrapText="1"/>
    </xf>
    <xf numFmtId="165" fontId="9" fillId="0" borderId="1" xfId="1" applyNumberFormat="1" applyFont="1" applyFill="1" applyBorder="1" applyAlignment="1" applyProtection="1">
      <alignment horizontal="center" vertical="center" wrapText="1"/>
    </xf>
    <xf numFmtId="166" fontId="9" fillId="0" borderId="1" xfId="1" applyNumberFormat="1" applyFont="1" applyFill="1" applyBorder="1" applyAlignment="1" applyProtection="1">
      <alignment horizontal="center" vertical="center" wrapText="1"/>
    </xf>
    <xf numFmtId="0" fontId="7" fillId="2" borderId="14" xfId="0" applyFont="1" applyFill="1" applyBorder="1" applyAlignment="1">
      <alignment horizontal="center" vertical="center" wrapText="1"/>
    </xf>
    <xf numFmtId="0" fontId="7" fillId="0" borderId="1" xfId="1" applyNumberFormat="1" applyFont="1" applyFill="1" applyBorder="1" applyAlignment="1" applyProtection="1">
      <alignment horizontal="center" vertical="center" wrapText="1"/>
    </xf>
    <xf numFmtId="0" fontId="7" fillId="7" borderId="1" xfId="0" applyFont="1" applyFill="1" applyBorder="1" applyAlignment="1">
      <alignment horizontal="center" vertical="center" wrapText="1"/>
    </xf>
    <xf numFmtId="164" fontId="9" fillId="0" borderId="12" xfId="1" applyNumberFormat="1" applyFont="1" applyFill="1" applyBorder="1" applyAlignment="1" applyProtection="1">
      <alignment horizontal="center" vertical="center" wrapText="1"/>
    </xf>
    <xf numFmtId="164" fontId="9" fillId="0" borderId="13" xfId="1" applyNumberFormat="1" applyFont="1" applyFill="1" applyBorder="1" applyAlignment="1" applyProtection="1">
      <alignment horizontal="center" vertical="center" wrapText="1"/>
    </xf>
    <xf numFmtId="164" fontId="9" fillId="0" borderId="2" xfId="1" applyNumberFormat="1" applyFont="1" applyFill="1" applyBorder="1" applyAlignment="1" applyProtection="1">
      <alignment horizontal="center" vertical="center" wrapText="1"/>
    </xf>
    <xf numFmtId="0" fontId="7" fillId="8" borderId="1" xfId="0" applyFont="1" applyFill="1" applyBorder="1" applyAlignment="1">
      <alignment horizontal="center" vertical="center" wrapText="1"/>
    </xf>
    <xf numFmtId="4" fontId="9" fillId="0" borderId="12" xfId="1" applyNumberFormat="1" applyFont="1" applyFill="1" applyBorder="1" applyAlignment="1" applyProtection="1">
      <alignment horizontal="center" vertical="center" wrapText="1"/>
    </xf>
    <xf numFmtId="4" fontId="9" fillId="0" borderId="13" xfId="1" applyNumberFormat="1" applyFont="1" applyFill="1" applyBorder="1" applyAlignment="1" applyProtection="1">
      <alignment horizontal="center" vertical="center" wrapText="1"/>
    </xf>
    <xf numFmtId="4" fontId="9" fillId="0" borderId="2" xfId="1" applyNumberFormat="1" applyFont="1" applyFill="1" applyBorder="1" applyAlignment="1" applyProtection="1">
      <alignment horizontal="center" vertical="center" wrapText="1"/>
    </xf>
    <xf numFmtId="3" fontId="9" fillId="0" borderId="1" xfId="1" applyNumberFormat="1" applyFont="1" applyFill="1" applyBorder="1" applyAlignment="1" applyProtection="1">
      <alignment horizontal="center" vertical="center" wrapText="1"/>
    </xf>
    <xf numFmtId="4" fontId="9" fillId="0" borderId="1" xfId="1" applyNumberFormat="1" applyFont="1" applyFill="1" applyBorder="1" applyAlignment="1" applyProtection="1">
      <alignment horizontal="center" vertical="center" wrapText="1"/>
    </xf>
    <xf numFmtId="0" fontId="9" fillId="0" borderId="12" xfId="1" applyNumberFormat="1" applyFont="1" applyFill="1" applyBorder="1" applyAlignment="1" applyProtection="1">
      <alignment horizontal="center" vertical="center" wrapText="1"/>
    </xf>
    <xf numFmtId="0" fontId="9" fillId="0" borderId="2" xfId="1" applyNumberFormat="1" applyFont="1" applyFill="1" applyBorder="1" applyAlignment="1" applyProtection="1">
      <alignment horizontal="center" vertical="center" wrapText="1"/>
    </xf>
    <xf numFmtId="0" fontId="9" fillId="0" borderId="1" xfId="0" applyFont="1" applyFill="1" applyBorder="1" applyAlignment="1">
      <alignment horizontal="center" vertical="center" textRotation="255" wrapText="1"/>
    </xf>
    <xf numFmtId="0" fontId="9" fillId="0" borderId="13" xfId="1" applyNumberFormat="1" applyFont="1" applyFill="1" applyBorder="1" applyAlignment="1" applyProtection="1">
      <alignment horizontal="center" vertical="center" wrapText="1"/>
    </xf>
    <xf numFmtId="164" fontId="9" fillId="0" borderId="1" xfId="1"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32"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0" fillId="0" borderId="24" xfId="0" applyFill="1" applyBorder="1" applyAlignment="1">
      <alignment horizontal="center" vertical="top" wrapText="1"/>
    </xf>
    <xf numFmtId="0" fontId="0" fillId="0" borderId="25" xfId="0" applyFill="1" applyBorder="1" applyAlignment="1">
      <alignment horizontal="center" vertical="top" wrapText="1"/>
    </xf>
    <xf numFmtId="0" fontId="0" fillId="0" borderId="26" xfId="0" applyFill="1" applyBorder="1" applyAlignment="1">
      <alignment horizontal="center" vertical="top" wrapText="1"/>
    </xf>
    <xf numFmtId="0" fontId="0" fillId="0" borderId="27" xfId="0" applyFill="1" applyBorder="1" applyAlignment="1">
      <alignment horizontal="center" vertical="top" wrapText="1"/>
    </xf>
    <xf numFmtId="0" fontId="0" fillId="0" borderId="0" xfId="0" applyFill="1" applyBorder="1" applyAlignment="1">
      <alignment horizontal="center" vertical="top" wrapText="1"/>
    </xf>
    <xf numFmtId="0" fontId="0" fillId="0" borderId="28" xfId="0" applyFill="1" applyBorder="1" applyAlignment="1">
      <alignment horizontal="center" vertical="top" wrapText="1"/>
    </xf>
    <xf numFmtId="0" fontId="0" fillId="0" borderId="29" xfId="0" applyFill="1" applyBorder="1" applyAlignment="1">
      <alignment horizontal="center" vertical="top" wrapText="1"/>
    </xf>
    <xf numFmtId="0" fontId="0" fillId="0" borderId="30" xfId="0" applyFill="1" applyBorder="1" applyAlignment="1">
      <alignment horizontal="center" vertical="top" wrapText="1"/>
    </xf>
    <xf numFmtId="0" fontId="0" fillId="0" borderId="31" xfId="0" applyFill="1" applyBorder="1" applyAlignment="1">
      <alignment horizontal="center" vertical="top" wrapText="1"/>
    </xf>
    <xf numFmtId="0" fontId="9" fillId="0" borderId="2" xfId="0" applyFont="1" applyFill="1" applyBorder="1" applyAlignment="1">
      <alignment horizontal="center" vertical="center" wrapText="1"/>
    </xf>
    <xf numFmtId="0" fontId="7" fillId="12" borderId="2" xfId="0" applyFont="1" applyFill="1" applyBorder="1" applyAlignment="1">
      <alignment horizontal="center" vertical="center" wrapText="1"/>
    </xf>
    <xf numFmtId="0" fontId="7" fillId="12"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0" fillId="0" borderId="12"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2" xfId="0" applyFill="1" applyBorder="1" applyAlignment="1">
      <alignment horizontal="center" vertical="center" wrapText="1"/>
    </xf>
    <xf numFmtId="0" fontId="7" fillId="11" borderId="32" xfId="0" applyFont="1" applyFill="1" applyBorder="1" applyAlignment="1">
      <alignment horizontal="center" vertical="center" wrapText="1"/>
    </xf>
    <xf numFmtId="0" fontId="7" fillId="11" borderId="4" xfId="0" applyFont="1" applyFill="1" applyBorder="1" applyAlignment="1">
      <alignment horizontal="center" vertical="center" wrapText="1"/>
    </xf>
    <xf numFmtId="0" fontId="7" fillId="11" borderId="5" xfId="0" applyFont="1" applyFill="1" applyBorder="1" applyAlignment="1">
      <alignment horizontal="center" vertical="center" wrapText="1"/>
    </xf>
    <xf numFmtId="0" fontId="9" fillId="0" borderId="1" xfId="6" applyNumberFormat="1" applyFont="1" applyFill="1" applyBorder="1" applyAlignment="1" applyProtection="1">
      <alignment horizontal="center" vertical="center" wrapText="1"/>
    </xf>
    <xf numFmtId="10" fontId="23" fillId="0" borderId="1" xfId="6" applyNumberFormat="1" applyFont="1" applyFill="1" applyBorder="1" applyAlignment="1" applyProtection="1">
      <alignment horizontal="center" vertical="center" wrapText="1"/>
    </xf>
    <xf numFmtId="0" fontId="7" fillId="12" borderId="1" xfId="9" applyFont="1" applyFill="1" applyBorder="1" applyAlignment="1" applyProtection="1">
      <alignment horizontal="center" vertical="center" wrapText="1"/>
    </xf>
    <xf numFmtId="0" fontId="9" fillId="17" borderId="1" xfId="6" applyNumberFormat="1" applyFont="1" applyFill="1" applyBorder="1" applyAlignment="1" applyProtection="1">
      <alignment horizontal="center" vertical="center" wrapText="1"/>
    </xf>
    <xf numFmtId="0" fontId="26" fillId="0" borderId="1"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26" fillId="0" borderId="20" xfId="0" applyFont="1" applyBorder="1" applyAlignment="1">
      <alignment horizontal="left" vertical="center" wrapText="1"/>
    </xf>
    <xf numFmtId="0" fontId="0" fillId="0" borderId="13" xfId="0" applyFill="1" applyBorder="1"/>
    <xf numFmtId="0" fontId="18" fillId="4" borderId="1" xfId="0" applyFont="1" applyFill="1" applyBorder="1" applyAlignment="1">
      <alignment horizontal="center" vertical="center" wrapText="1"/>
    </xf>
    <xf numFmtId="0" fontId="9" fillId="0" borderId="15" xfId="6" applyNumberFormat="1" applyFont="1" applyFill="1" applyBorder="1" applyAlignment="1" applyProtection="1">
      <alignment horizontal="center" vertical="center" wrapText="1"/>
    </xf>
    <xf numFmtId="10" fontId="2" fillId="0" borderId="14" xfId="2" applyNumberFormat="1" applyFont="1" applyFill="1" applyBorder="1" applyAlignment="1" applyProtection="1">
      <alignment horizontal="center" vertical="center"/>
    </xf>
    <xf numFmtId="0" fontId="9" fillId="0" borderId="15" xfId="0" applyFont="1" applyFill="1" applyBorder="1" applyAlignment="1">
      <alignment horizontal="center" vertical="center" wrapText="1"/>
    </xf>
    <xf numFmtId="0" fontId="7" fillId="12" borderId="14" xfId="0" applyFont="1" applyFill="1" applyBorder="1" applyAlignment="1">
      <alignment horizontal="center" vertical="center" wrapText="1"/>
    </xf>
    <xf numFmtId="0" fontId="0" fillId="0" borderId="14" xfId="0" applyFill="1" applyBorder="1" applyAlignment="1">
      <alignment horizontal="justify" vertical="top" wrapText="1"/>
    </xf>
    <xf numFmtId="0" fontId="9" fillId="0" borderId="2" xfId="6" applyNumberFormat="1" applyFont="1" applyFill="1" applyBorder="1" applyAlignment="1" applyProtection="1">
      <alignment horizontal="center" vertical="center" wrapText="1"/>
    </xf>
    <xf numFmtId="0" fontId="9" fillId="0" borderId="14" xfId="6" applyNumberFormat="1" applyFont="1" applyFill="1" applyBorder="1" applyAlignment="1" applyProtection="1">
      <alignment horizontal="center" vertical="center" wrapText="1"/>
    </xf>
    <xf numFmtId="10" fontId="7" fillId="0" borderId="17" xfId="0" applyNumberFormat="1" applyFont="1" applyBorder="1" applyAlignment="1">
      <alignment horizontal="center" vertical="center" wrapText="1"/>
    </xf>
    <xf numFmtId="10" fontId="7" fillId="0" borderId="18" xfId="0" applyNumberFormat="1" applyFont="1" applyBorder="1" applyAlignment="1">
      <alignment horizontal="center" vertical="center" wrapText="1"/>
    </xf>
    <xf numFmtId="10" fontId="7" fillId="0" borderId="19" xfId="0" applyNumberFormat="1" applyFont="1" applyBorder="1" applyAlignment="1">
      <alignment horizontal="center" vertical="center" wrapText="1"/>
    </xf>
    <xf numFmtId="0" fontId="7" fillId="7" borderId="3"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7" fillId="7" borderId="5" xfId="0" applyFont="1" applyFill="1" applyBorder="1" applyAlignment="1">
      <alignment horizontal="center" vertical="center" wrapText="1"/>
    </xf>
    <xf numFmtId="3" fontId="34" fillId="16" borderId="1" xfId="1" applyNumberFormat="1" applyFont="1" applyFill="1" applyBorder="1" applyAlignment="1" applyProtection="1">
      <alignment horizontal="center" vertical="center" wrapText="1"/>
    </xf>
    <xf numFmtId="3" fontId="34" fillId="16" borderId="1" xfId="1" applyNumberFormat="1" applyFont="1" applyFill="1" applyBorder="1" applyAlignment="1" applyProtection="1">
      <alignment horizontal="center" vertical="center" wrapText="1"/>
    </xf>
  </cellXfs>
  <cellStyles count="21">
    <cellStyle name="Categoría del Piloto de Datos" xfId="3"/>
    <cellStyle name="Excel Built-in Comma" xfId="4"/>
    <cellStyle name="Excel Built-in Normal" xfId="5"/>
    <cellStyle name="Excel_BuiltIn_Comma" xfId="6"/>
    <cellStyle name="Heading" xfId="7"/>
    <cellStyle name="Heading1" xfId="8"/>
    <cellStyle name="Millares" xfId="1" builtinId="3" customBuiltin="1"/>
    <cellStyle name="Normal" xfId="0" builtinId="0" customBuiltin="1"/>
    <cellStyle name="Normal 2" xfId="9"/>
    <cellStyle name="Normal 5_PAC MATRIZ 509 AJUSTADA CON PRODUCCION" xfId="10"/>
    <cellStyle name="Piloto de Datos Ángulo" xfId="11"/>
    <cellStyle name="Piloto de Datos Campo" xfId="12"/>
    <cellStyle name="Piloto de Datos Resultado" xfId="13"/>
    <cellStyle name="Piloto de Datos Título" xfId="14"/>
    <cellStyle name="Piloto de Datos Valor" xfId="15"/>
    <cellStyle name="Porcentaje" xfId="2" builtinId="5"/>
    <cellStyle name="Porcentaje 2" xfId="20"/>
    <cellStyle name="Porcentual" xfId="16"/>
    <cellStyle name="Porcentual 2" xfId="17"/>
    <cellStyle name="Result" xfId="18"/>
    <cellStyle name="Result2"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1.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9.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300" b="0" i="0" u="none" strike="noStrike" kern="1200" baseline="0">
                <a:solidFill>
                  <a:srgbClr val="000000"/>
                </a:solidFill>
                <a:latin typeface="Calibri"/>
              </a:defRPr>
            </a:pPr>
            <a:r>
              <a:rPr lang="es-CO" sz="1300" b="0" i="0" u="none" strike="noStrike" kern="1200" cap="none" spc="0" baseline="0">
                <a:solidFill>
                  <a:srgbClr val="000000"/>
                </a:solidFill>
                <a:uFillTx/>
                <a:latin typeface="Calibri"/>
              </a:rPr>
              <a:t>CUMPLIMIENTO T.R.D.</a:t>
            </a:r>
          </a:p>
        </c:rich>
      </c:tx>
      <c:overlay val="0"/>
      <c:spPr>
        <a:noFill/>
        <a:ln>
          <a:noFill/>
        </a:ln>
      </c:spPr>
    </c:title>
    <c:autoTitleDeleted val="0"/>
    <c:view3D>
      <c:rotX val="14"/>
      <c:rotY val="19"/>
      <c:rAngAx val="1"/>
    </c:view3D>
    <c:floor>
      <c:thickness val="0"/>
      <c:spPr>
        <a:solidFill>
          <a:srgbClr val="CCCCCC"/>
        </a:solidFill>
        <a:ln w="6345" cap="flat">
          <a:solidFill>
            <a:srgbClr val="B3B3B3"/>
          </a:solidFill>
          <a:prstDash val="solid"/>
          <a:round/>
        </a:ln>
      </c:spPr>
    </c:floor>
    <c:sideWall>
      <c:thickness val="0"/>
      <c:spPr>
        <a:noFill/>
        <a:ln w="9528">
          <a:solidFill>
            <a:srgbClr val="B3B3B3"/>
          </a:solidFill>
          <a:prstDash val="solid"/>
        </a:ln>
      </c:spPr>
    </c:sideWall>
    <c:backWall>
      <c:thickness val="0"/>
      <c:spPr>
        <a:noFill/>
        <a:ln w="9528">
          <a:solidFill>
            <a:srgbClr val="B3B3B3"/>
          </a:solidFill>
          <a:prstDash val="solid"/>
        </a:ln>
      </c:spPr>
    </c:backWall>
    <c:plotArea>
      <c:layout/>
      <c:bar3DChart>
        <c:barDir val="col"/>
        <c:grouping val="clustered"/>
        <c:varyColors val="0"/>
        <c:ser>
          <c:idx val="0"/>
          <c:order val="0"/>
          <c:tx>
            <c:v>Fila 92</c:v>
          </c:tx>
          <c:spPr>
            <a:solidFill>
              <a:srgbClr val="004586"/>
            </a:solidFill>
            <a:ln>
              <a:noFill/>
            </a:ln>
          </c:spPr>
          <c:invertIfNegative val="0"/>
          <c:cat>
            <c:strLit>
              <c:ptCount val="12"/>
              <c:pt idx="0">
                <c:v>1</c:v>
              </c:pt>
              <c:pt idx="1">
                <c:v>2</c:v>
              </c:pt>
              <c:pt idx="2">
                <c:v>3</c:v>
              </c:pt>
              <c:pt idx="3">
                <c:v>4</c:v>
              </c:pt>
              <c:pt idx="4">
                <c:v>5</c:v>
              </c:pt>
              <c:pt idx="5">
                <c:v>6</c:v>
              </c:pt>
              <c:pt idx="6">
                <c:v>7</c:v>
              </c:pt>
              <c:pt idx="7">
                <c:v>8</c:v>
              </c:pt>
              <c:pt idx="8">
                <c:v>9</c:v>
              </c:pt>
              <c:pt idx="9">
                <c:v>10</c:v>
              </c:pt>
              <c:pt idx="10">
                <c:v>11</c:v>
              </c:pt>
              <c:pt idx="11">
                <c:v>12</c:v>
              </c:pt>
            </c:strLit>
          </c:cat>
          <c:val>
            <c:numLit>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Lit>
          </c:val>
          <c:extLst>
            <c:ext xmlns:c16="http://schemas.microsoft.com/office/drawing/2014/chart" uri="{C3380CC4-5D6E-409C-BE32-E72D297353CC}">
              <c16:uniqueId val="{00000000-0FE9-4E55-8252-D659978629C7}"/>
            </c:ext>
          </c:extLst>
        </c:ser>
        <c:dLbls>
          <c:showLegendKey val="0"/>
          <c:showVal val="0"/>
          <c:showCatName val="0"/>
          <c:showSerName val="0"/>
          <c:showPercent val="0"/>
          <c:showBubbleSize val="0"/>
        </c:dLbls>
        <c:gapWidth val="150"/>
        <c:shape val="box"/>
        <c:axId val="117854720"/>
        <c:axId val="118350976"/>
        <c:axId val="0"/>
      </c:bar3DChart>
      <c:valAx>
        <c:axId val="118350976"/>
        <c:scaling>
          <c:orientation val="minMax"/>
        </c:scaling>
        <c:delete val="0"/>
        <c:axPos val="l"/>
        <c:majorGridlines>
          <c:spPr>
            <a:ln w="6345" cap="flat">
              <a:solidFill>
                <a:srgbClr val="B3B3B3"/>
              </a:solidFill>
              <a:prstDash val="solid"/>
              <a:round/>
            </a:ln>
          </c:spPr>
        </c:majorGridlines>
        <c:numFmt formatCode="General" sourceLinked="1"/>
        <c:majorTickMark val="none"/>
        <c:minorTickMark val="none"/>
        <c:tickLblPos val="nextTo"/>
        <c:spPr>
          <a:noFill/>
          <a:ln w="6345" cap="flat">
            <a:solidFill>
              <a:srgbClr val="B3B3B3"/>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defRPr>
            </a:pPr>
            <a:endParaRPr lang="es-CO"/>
          </a:p>
        </c:txPr>
        <c:crossAx val="117854720"/>
        <c:crossesAt val="0"/>
        <c:crossBetween val="between"/>
      </c:valAx>
      <c:catAx>
        <c:axId val="117854720"/>
        <c:scaling>
          <c:orientation val="minMax"/>
        </c:scaling>
        <c:delete val="0"/>
        <c:axPos val="b"/>
        <c:title>
          <c:tx>
            <c:rich>
              <a:bodyPr lIns="0" tIns="0" rIns="0" bIns="0"/>
              <a:lstStyle/>
              <a:p>
                <a:pPr marL="0" marR="0" indent="0" algn="ctr" defTabSz="914400" fontAlgn="auto" hangingPunct="1">
                  <a:lnSpc>
                    <a:spcPct val="100000"/>
                  </a:lnSpc>
                  <a:spcBef>
                    <a:spcPts val="0"/>
                  </a:spcBef>
                  <a:spcAft>
                    <a:spcPts val="0"/>
                  </a:spcAft>
                  <a:tabLst/>
                  <a:defRPr sz="900" b="0" i="0" u="none" strike="noStrike" kern="1200" baseline="0">
                    <a:solidFill>
                      <a:srgbClr val="000000"/>
                    </a:solidFill>
                    <a:latin typeface="Calibri"/>
                  </a:defRPr>
                </a:pPr>
                <a:r>
                  <a:rPr lang="es-CO" sz="900" b="0" i="0" u="none" strike="noStrike" kern="1200" cap="none" spc="0" baseline="0">
                    <a:solidFill>
                      <a:srgbClr val="000000"/>
                    </a:solidFill>
                    <a:uFillTx/>
                    <a:latin typeface="Calibri"/>
                  </a:rPr>
                  <a:t>Enero Febrero Marzo Abril Mayo Junio Julio Agosto Septiembre Octubre Noviembre Diciembre</a:t>
                </a:r>
              </a:p>
            </c:rich>
          </c:tx>
          <c:layout>
            <c:manualLayout>
              <c:xMode val="edge"/>
              <c:yMode val="edge"/>
              <c:x val="0.13460803195767868"/>
              <c:y val="0.90092286768991636"/>
            </c:manualLayout>
          </c:layout>
          <c:overlay val="0"/>
          <c:spPr>
            <a:noFill/>
            <a:ln>
              <a:noFill/>
            </a:ln>
          </c:spPr>
        </c:title>
        <c:numFmt formatCode="General" sourceLinked="0"/>
        <c:majorTickMark val="none"/>
        <c:minorTickMark val="none"/>
        <c:tickLblPos val="nextTo"/>
        <c:spPr>
          <a:noFill/>
          <a:ln w="6345" cap="flat">
            <a:solidFill>
              <a:srgbClr val="B3B3B3"/>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defRPr>
            </a:pPr>
            <a:endParaRPr lang="es-CO"/>
          </a:p>
        </c:txPr>
        <c:crossAx val="118350976"/>
        <c:crossesAt val="0"/>
        <c:auto val="1"/>
        <c:lblAlgn val="ctr"/>
        <c:lblOffset val="100"/>
        <c:noMultiLvlLbl val="0"/>
      </c:catAx>
      <c:spPr>
        <a:noFill/>
        <a:ln>
          <a:noFill/>
        </a:ln>
      </c:spPr>
    </c:plotArea>
    <c:plotVisOnly val="1"/>
    <c:dispBlanksAs val="gap"/>
    <c:showDLblsOverMax val="0"/>
  </c:chart>
  <c:spPr>
    <a:solidFill>
      <a:srgbClr val="FFFFFF"/>
    </a:solidFill>
    <a:ln>
      <a:noFill/>
    </a:ln>
  </c:spPr>
  <c:txPr>
    <a:bodyPr lIns="0" tIns="0" rIns="0" bIns="0"/>
    <a:lstStyle/>
    <a:p>
      <a:pPr marL="0" marR="0" indent="0" defTabSz="914400" fontAlgn="auto" hangingPunct="1">
        <a:lnSpc>
          <a:spcPct val="100000"/>
        </a:lnSpc>
        <a:spcBef>
          <a:spcPts val="0"/>
        </a:spcBef>
        <a:spcAft>
          <a:spcPts val="0"/>
        </a:spcAft>
        <a:tabLst/>
        <a:defRPr lang="es-ES" sz="1000" b="0" i="0" u="none" strike="noStrike" kern="1200" baseline="0">
          <a:solidFill>
            <a:srgbClr val="000000"/>
          </a:solidFill>
          <a:latin typeface="Calibri"/>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Gráfica</a:t>
            </a:r>
            <a:r>
              <a:rPr lang="en-US" baseline="0"/>
              <a:t> 2</a:t>
            </a:r>
            <a:endParaRPr lang="en-US"/>
          </a:p>
        </c:rich>
      </c:tx>
      <c:layout>
        <c:manualLayout>
          <c:xMode val="edge"/>
          <c:yMode val="edge"/>
          <c:x val="0.4248349791178852"/>
          <c:y val="2.3931627152786478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O"/>
        </a:p>
      </c:txPr>
    </c:title>
    <c:autoTitleDeleted val="0"/>
    <c:plotArea>
      <c:layout>
        <c:manualLayout>
          <c:layoutTarget val="inner"/>
          <c:xMode val="edge"/>
          <c:yMode val="edge"/>
          <c:x val="0.12659303113526049"/>
          <c:y val="0.12312822170108642"/>
          <c:w val="0.75720543455433575"/>
          <c:h val="0.75383557715892646"/>
        </c:manualLayout>
      </c:layout>
      <c:barChart>
        <c:barDir val="col"/>
        <c:grouping val="clustered"/>
        <c:varyColors val="0"/>
        <c:ser>
          <c:idx val="0"/>
          <c:order val="0"/>
          <c:tx>
            <c:strRef>
              <c:f>'MCO-02-Actual. Doc SIG 2016'!$B$29</c:f>
              <c:strCache>
                <c:ptCount val="1"/>
                <c:pt idx="0">
                  <c:v>TOTAL REQUERMIENTOS RESUELTOS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2">
                          <a:lumMod val="35000"/>
                          <a:lumOff val="65000"/>
                        </a:schemeClr>
                      </a:solidFill>
                    </a:ln>
                    <a:effectLst/>
                  </c:spPr>
                </c15:leaderLines>
              </c:ext>
            </c:extLst>
          </c:dLbls>
          <c:cat>
            <c:strLit>
              <c:ptCount val="1"/>
              <c:pt idx="0">
                <c:v>Total Requerimientos 2016</c:v>
              </c:pt>
            </c:strLit>
          </c:cat>
          <c:val>
            <c:numRef>
              <c:f>'MCO-02-Actual. Doc SIG 2016'!$O$29:$P$29</c:f>
              <c:numCache>
                <c:formatCode>General</c:formatCode>
                <c:ptCount val="2"/>
                <c:pt idx="0">
                  <c:v>150</c:v>
                </c:pt>
              </c:numCache>
            </c:numRef>
          </c:val>
          <c:extLst>
            <c:ext xmlns:c16="http://schemas.microsoft.com/office/drawing/2014/chart" uri="{C3380CC4-5D6E-409C-BE32-E72D297353CC}">
              <c16:uniqueId val="{00000000-1857-456B-9DFC-7F89E68B0825}"/>
            </c:ext>
          </c:extLst>
        </c:ser>
        <c:ser>
          <c:idx val="1"/>
          <c:order val="1"/>
          <c:tx>
            <c:strRef>
              <c:f>'MCO-02-Actual. Doc SIG 2016'!$B$30</c:f>
              <c:strCache>
                <c:ptCount val="1"/>
                <c:pt idx="0">
                  <c:v>TOTAL DE DOCUMENTOS PUBLICADOS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2">
                          <a:lumMod val="35000"/>
                          <a:lumOff val="65000"/>
                        </a:schemeClr>
                      </a:solidFill>
                    </a:ln>
                    <a:effectLst/>
                  </c:spPr>
                </c15:leaderLines>
              </c:ext>
            </c:extLst>
          </c:dLbls>
          <c:cat>
            <c:strLit>
              <c:ptCount val="1"/>
              <c:pt idx="0">
                <c:v>Total Requerimientos 2016</c:v>
              </c:pt>
            </c:strLit>
          </c:cat>
          <c:val>
            <c:numRef>
              <c:f>'MCO-02-Actual. Doc SIG 2016'!$O$30:$P$30</c:f>
              <c:numCache>
                <c:formatCode>General</c:formatCode>
                <c:ptCount val="2"/>
                <c:pt idx="0">
                  <c:v>144</c:v>
                </c:pt>
              </c:numCache>
            </c:numRef>
          </c:val>
          <c:extLst>
            <c:ext xmlns:c16="http://schemas.microsoft.com/office/drawing/2014/chart" uri="{C3380CC4-5D6E-409C-BE32-E72D297353CC}">
              <c16:uniqueId val="{00000001-1857-456B-9DFC-7F89E68B0825}"/>
            </c:ext>
          </c:extLst>
        </c:ser>
        <c:dLbls>
          <c:dLblPos val="outEnd"/>
          <c:showLegendKey val="0"/>
          <c:showVal val="1"/>
          <c:showCatName val="0"/>
          <c:showSerName val="0"/>
          <c:showPercent val="0"/>
          <c:showBubbleSize val="0"/>
        </c:dLbls>
        <c:gapWidth val="100"/>
        <c:overlap val="-24"/>
        <c:axId val="704706176"/>
        <c:axId val="704706568"/>
      </c:barChart>
      <c:catAx>
        <c:axId val="704706176"/>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crossAx val="704706568"/>
        <c:crosses val="autoZero"/>
        <c:auto val="1"/>
        <c:lblAlgn val="ctr"/>
        <c:lblOffset val="100"/>
        <c:noMultiLvlLbl val="0"/>
      </c:catAx>
      <c:valAx>
        <c:axId val="704706568"/>
        <c:scaling>
          <c:orientation val="minMax"/>
          <c:max val="200"/>
          <c:min val="0"/>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crossAx val="704706176"/>
        <c:crosses val="autoZero"/>
        <c:crossBetween val="between"/>
      </c:valAx>
      <c:spPr>
        <a:noFill/>
        <a:ln>
          <a:noFill/>
        </a:ln>
        <a:effectLst/>
      </c:spPr>
    </c:plotArea>
    <c:legend>
      <c:legendPos val="b"/>
      <c:layout>
        <c:manualLayout>
          <c:xMode val="edge"/>
          <c:yMode val="edge"/>
          <c:x val="0.57454649497189436"/>
          <c:y val="0.28903030114592299"/>
          <c:w val="0.42219977105387663"/>
          <c:h val="0.2722232010529915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800" b="0" i="0" baseline="0">
                <a:effectLst/>
              </a:rPr>
              <a:t>AVANCE EN EL PLAN DE MEJORAMIENTO</a:t>
            </a:r>
            <a:endParaRPr lang="es-CO">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EF1-4E53-A472-422C81EBE7F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EF1-4E53-A472-422C81EBE7F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'MCO-03 Avance Plan de Mej 2016'!$S$22:$S$23</c:f>
              <c:strCache>
                <c:ptCount val="2"/>
                <c:pt idx="0">
                  <c:v>NÚMERO DE ACCIONES </c:v>
                </c:pt>
                <c:pt idx="1">
                  <c:v>NÚMERO DE ACCIONES EJECUTADAS</c:v>
                </c:pt>
              </c:strCache>
            </c:strRef>
          </c:cat>
          <c:val>
            <c:numRef>
              <c:f>'MCO-03 Avance Plan de Mej 2016'!$T$22:$T$23</c:f>
              <c:numCache>
                <c:formatCode>General</c:formatCode>
                <c:ptCount val="2"/>
                <c:pt idx="0">
                  <c:v>49</c:v>
                </c:pt>
                <c:pt idx="1">
                  <c:v>136</c:v>
                </c:pt>
              </c:numCache>
            </c:numRef>
          </c:val>
          <c:extLst>
            <c:ext xmlns:c16="http://schemas.microsoft.com/office/drawing/2014/chart" uri="{C3380CC4-5D6E-409C-BE32-E72D297353CC}">
              <c16:uniqueId val="{00000000-AB95-4AC1-80EA-EF7F5FDA12A6}"/>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lIns="0" tIns="0" rIns="0" bIns="0"/>
          <a:lstStyle/>
          <a:p>
            <a:pPr marL="0" marR="0" indent="0" algn="ctr" defTabSz="914400" fontAlgn="auto" hangingPunct="1">
              <a:lnSpc>
                <a:spcPct val="100000"/>
              </a:lnSpc>
              <a:spcBef>
                <a:spcPts val="0"/>
              </a:spcBef>
              <a:spcAft>
                <a:spcPts val="0"/>
              </a:spcAft>
              <a:tabLst/>
              <a:defRPr sz="1300" b="0" i="0" u="none" strike="noStrike" kern="1200" baseline="0">
                <a:solidFill>
                  <a:srgbClr val="000000"/>
                </a:solidFill>
                <a:latin typeface="Calibri"/>
                <a:ea typeface=""/>
                <a:cs typeface=""/>
              </a:defRPr>
            </a:pPr>
            <a:r>
              <a:rPr lang="es-CO" sz="1300" b="0" i="0" u="none" strike="noStrike" kern="1200" cap="none" spc="0" baseline="0">
                <a:solidFill>
                  <a:srgbClr val="000000"/>
                </a:solidFill>
                <a:uFillTx/>
                <a:latin typeface="Calibri"/>
                <a:ea typeface=""/>
                <a:cs typeface=""/>
              </a:rPr>
              <a:t>MAPA DE RIESGOS 2016</a:t>
            </a:r>
          </a:p>
        </c:rich>
      </c:tx>
      <c:layout>
        <c:manualLayout>
          <c:xMode val="edge"/>
          <c:yMode val="edge"/>
          <c:x val="0.41304225664804289"/>
          <c:y val="2.0851909369362227E-2"/>
        </c:manualLayout>
      </c:layout>
      <c:overlay val="0"/>
      <c:spPr>
        <a:noFill/>
        <a:ln>
          <a:noFill/>
        </a:ln>
      </c:spPr>
    </c:title>
    <c:autoTitleDeleted val="0"/>
    <c:view3D>
      <c:rotX val="14"/>
      <c:rotY val="17"/>
      <c:rAngAx val="1"/>
    </c:view3D>
    <c:floor>
      <c:thickness val="0"/>
      <c:spPr>
        <a:solidFill>
          <a:srgbClr val="CCCCCC"/>
        </a:solidFill>
        <a:ln w="6345" cap="flat">
          <a:solidFill>
            <a:srgbClr val="C0C0C0"/>
          </a:solidFill>
          <a:prstDash val="solid"/>
          <a:round/>
        </a:ln>
      </c:spPr>
    </c:floor>
    <c:sideWall>
      <c:thickness val="0"/>
      <c:spPr>
        <a:noFill/>
        <a:ln w="12600">
          <a:solidFill>
            <a:srgbClr val="C0C0C0"/>
          </a:solidFill>
          <a:prstDash val="solid"/>
        </a:ln>
      </c:spPr>
    </c:sideWall>
    <c:backWall>
      <c:thickness val="0"/>
      <c:spPr>
        <a:noFill/>
        <a:ln w="12600">
          <a:solidFill>
            <a:srgbClr val="C0C0C0"/>
          </a:solidFill>
          <a:prstDash val="solid"/>
        </a:ln>
      </c:spPr>
    </c:backWall>
    <c:plotArea>
      <c:layout>
        <c:manualLayout>
          <c:xMode val="edge"/>
          <c:yMode val="edge"/>
          <c:x val="4.8151380862220011E-2"/>
          <c:y val="0.12850427074443743"/>
          <c:w val="0.93116727149801759"/>
          <c:h val="0.79147979763403775"/>
        </c:manualLayout>
      </c:layout>
      <c:bar3DChart>
        <c:barDir val="col"/>
        <c:grouping val="clustered"/>
        <c:varyColors val="0"/>
        <c:ser>
          <c:idx val="0"/>
          <c:order val="0"/>
          <c:spPr>
            <a:solidFill>
              <a:srgbClr val="004586"/>
            </a:solidFill>
            <a:ln>
              <a:noFill/>
            </a:ln>
          </c:spPr>
          <c:invertIfNegative val="0"/>
          <c:cat>
            <c:strRef>
              <c:f>'MCO-04 Manejo Riesgos 2016'!$S$20:$T$20</c:f>
              <c:strCache>
                <c:ptCount val="2"/>
                <c:pt idx="0">
                  <c:v>Enero – Junio</c:v>
                </c:pt>
                <c:pt idx="1">
                  <c:v>Julio – Diciembre</c:v>
                </c:pt>
              </c:strCache>
            </c:strRef>
          </c:cat>
          <c:val>
            <c:numRef>
              <c:f>'MCO-04 Manejo Riesgos 2016'!$S$21:$T$21</c:f>
              <c:numCache>
                <c:formatCode>0.00%</c:formatCode>
                <c:ptCount val="2"/>
                <c:pt idx="0">
                  <c:v>0.22222222222222221</c:v>
                </c:pt>
                <c:pt idx="1">
                  <c:v>0.43404255319148938</c:v>
                </c:pt>
              </c:numCache>
            </c:numRef>
          </c:val>
          <c:extLst>
            <c:ext xmlns:c16="http://schemas.microsoft.com/office/drawing/2014/chart" uri="{C3380CC4-5D6E-409C-BE32-E72D297353CC}">
              <c16:uniqueId val="{00000000-A841-44AB-B24B-F2752F7D1AD1}"/>
            </c:ext>
          </c:extLst>
        </c:ser>
        <c:dLbls>
          <c:showLegendKey val="0"/>
          <c:showVal val="0"/>
          <c:showCatName val="0"/>
          <c:showSerName val="0"/>
          <c:showPercent val="0"/>
          <c:showBubbleSize val="0"/>
        </c:dLbls>
        <c:gapWidth val="150"/>
        <c:shape val="box"/>
        <c:axId val="130400256"/>
        <c:axId val="130295488"/>
        <c:axId val="0"/>
      </c:bar3DChart>
      <c:valAx>
        <c:axId val="130295488"/>
        <c:scaling>
          <c:orientation val="minMax"/>
        </c:scaling>
        <c:delete val="0"/>
        <c:axPos val="l"/>
        <c:majorGridlines>
          <c:spPr>
            <a:ln w="6345" cap="flat">
              <a:solidFill>
                <a:srgbClr val="C0C0C0"/>
              </a:solidFill>
              <a:prstDash val="solid"/>
              <a:round/>
            </a:ln>
          </c:spPr>
        </c:majorGridlines>
        <c:title>
          <c:tx>
            <c:rich>
              <a:bodyPr lIns="0" tIns="0" rIns="0" bIns="0"/>
              <a:lstStyle/>
              <a:p>
                <a:pPr marL="0" marR="0" indent="0" algn="ctr" defTabSz="914400" fontAlgn="auto" hangingPunct="1">
                  <a:lnSpc>
                    <a:spcPct val="100000"/>
                  </a:lnSpc>
                  <a:spcBef>
                    <a:spcPts val="0"/>
                  </a:spcBef>
                  <a:spcAft>
                    <a:spcPts val="0"/>
                  </a:spcAft>
                  <a:tabLst/>
                  <a:defRPr sz="900" b="0" i="0" u="none" strike="noStrike" kern="1200" baseline="0">
                    <a:solidFill>
                      <a:srgbClr val="000000"/>
                    </a:solidFill>
                    <a:latin typeface="Calibri"/>
                    <a:ea typeface=""/>
                    <a:cs typeface=""/>
                  </a:defRPr>
                </a:pPr>
                <a:r>
                  <a:rPr lang="es-CO" sz="900" b="0" i="0" u="none" strike="noStrike" kern="1200" cap="none" spc="0" baseline="0">
                    <a:solidFill>
                      <a:srgbClr val="000000"/>
                    </a:solidFill>
                    <a:uFillTx/>
                    <a:latin typeface="Calibri"/>
                    <a:ea typeface=""/>
                    <a:cs typeface=""/>
                  </a:rPr>
                  <a:t>% DE AVANCE</a:t>
                </a:r>
              </a:p>
            </c:rich>
          </c:tx>
          <c:layout/>
          <c:overlay val="0"/>
          <c:spPr>
            <a:noFill/>
            <a:ln>
              <a:noFill/>
            </a:ln>
          </c:spPr>
        </c:title>
        <c:numFmt formatCode="0.00%" sourceLinked="1"/>
        <c:majorTickMark val="none"/>
        <c:minorTickMark val="none"/>
        <c:tickLblPos val="nextTo"/>
        <c:spPr>
          <a:noFill/>
          <a:ln w="6345" cap="flat">
            <a:solidFill>
              <a:srgbClr val="C0C0C0"/>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ea typeface=""/>
                <a:cs typeface=""/>
              </a:defRPr>
            </a:pPr>
            <a:endParaRPr lang="es-CO"/>
          </a:p>
        </c:txPr>
        <c:crossAx val="130400256"/>
        <c:crossesAt val="1"/>
        <c:crossBetween val="between"/>
      </c:valAx>
      <c:catAx>
        <c:axId val="130400256"/>
        <c:scaling>
          <c:orientation val="minMax"/>
        </c:scaling>
        <c:delete val="0"/>
        <c:axPos val="b"/>
        <c:numFmt formatCode="General" sourceLinked="1"/>
        <c:majorTickMark val="none"/>
        <c:minorTickMark val="none"/>
        <c:tickLblPos val="nextTo"/>
        <c:spPr>
          <a:noFill/>
          <a:ln w="6345" cap="flat">
            <a:solidFill>
              <a:srgbClr val="C0C0C0"/>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ea typeface=""/>
                <a:cs typeface=""/>
              </a:defRPr>
            </a:pPr>
            <a:endParaRPr lang="es-CO"/>
          </a:p>
        </c:txPr>
        <c:crossAx val="130295488"/>
        <c:crossesAt val="0"/>
        <c:auto val="1"/>
        <c:lblAlgn val="ctr"/>
        <c:lblOffset val="100"/>
        <c:noMultiLvlLbl val="0"/>
      </c:catAx>
      <c:spPr>
        <a:noFill/>
        <a:ln>
          <a:noFill/>
        </a:ln>
      </c:spPr>
    </c:plotArea>
    <c:plotVisOnly val="1"/>
    <c:dispBlanksAs val="gap"/>
    <c:showDLblsOverMax val="0"/>
  </c:chart>
  <c:spPr>
    <a:solidFill>
      <a:srgbClr val="FFFFFF"/>
    </a:solidFill>
    <a:ln>
      <a:noFill/>
    </a:ln>
  </c:spPr>
  <c:txPr>
    <a:bodyPr lIns="0" tIns="0" rIns="0" bIns="0"/>
    <a:lstStyle/>
    <a:p>
      <a:pPr marL="0" marR="0" indent="0" defTabSz="914400" fontAlgn="auto" hangingPunct="1">
        <a:lnSpc>
          <a:spcPct val="100000"/>
        </a:lnSpc>
        <a:spcBef>
          <a:spcPts val="0"/>
        </a:spcBef>
        <a:spcAft>
          <a:spcPts val="0"/>
        </a:spcAft>
        <a:tabLst/>
        <a:defRPr lang="es-ES" sz="1000" b="0" i="0" u="none" strike="noStrike" kern="1200" baseline="0">
          <a:solidFill>
            <a:srgbClr val="000000"/>
          </a:solidFill>
          <a:latin typeface="Calibri"/>
          <a:ea typeface=""/>
          <a:cs typeface=""/>
        </a:defRPr>
      </a:pPr>
      <a:endParaRPr lang="es-CO"/>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300" b="0" i="0" u="none" strike="noStrike" kern="1200" baseline="0">
                <a:solidFill>
                  <a:srgbClr val="000000"/>
                </a:solidFill>
                <a:latin typeface="Calibri"/>
              </a:defRPr>
            </a:pPr>
            <a:r>
              <a:rPr lang="es-CO" sz="1300" b="0" i="0" u="none" strike="noStrike" kern="1200" cap="none" spc="0" baseline="0">
                <a:solidFill>
                  <a:srgbClr val="000000"/>
                </a:solidFill>
                <a:uFillTx/>
                <a:latin typeface="Calibri"/>
              </a:rPr>
              <a:t>CUMPLIMIENTO T.R.D.</a:t>
            </a:r>
          </a:p>
        </c:rich>
      </c:tx>
      <c:overlay val="0"/>
      <c:spPr>
        <a:noFill/>
        <a:ln>
          <a:noFill/>
        </a:ln>
      </c:spPr>
    </c:title>
    <c:autoTitleDeleted val="0"/>
    <c:view3D>
      <c:rotX val="14"/>
      <c:rotY val="19"/>
      <c:rAngAx val="1"/>
    </c:view3D>
    <c:floor>
      <c:thickness val="0"/>
      <c:spPr>
        <a:solidFill>
          <a:srgbClr val="CCCCCC"/>
        </a:solidFill>
        <a:ln w="6345" cap="flat">
          <a:solidFill>
            <a:srgbClr val="B3B3B3"/>
          </a:solidFill>
          <a:prstDash val="solid"/>
          <a:round/>
        </a:ln>
      </c:spPr>
    </c:floor>
    <c:sideWall>
      <c:thickness val="0"/>
      <c:spPr>
        <a:noFill/>
        <a:ln w="9528">
          <a:solidFill>
            <a:srgbClr val="B3B3B3"/>
          </a:solidFill>
          <a:prstDash val="solid"/>
        </a:ln>
      </c:spPr>
    </c:sideWall>
    <c:backWall>
      <c:thickness val="0"/>
      <c:spPr>
        <a:noFill/>
        <a:ln w="9528">
          <a:solidFill>
            <a:srgbClr val="B3B3B3"/>
          </a:solidFill>
          <a:prstDash val="solid"/>
        </a:ln>
      </c:spPr>
    </c:backWall>
    <c:plotArea>
      <c:layout/>
      <c:bar3DChart>
        <c:barDir val="col"/>
        <c:grouping val="clustered"/>
        <c:varyColors val="0"/>
        <c:ser>
          <c:idx val="0"/>
          <c:order val="0"/>
          <c:spPr>
            <a:solidFill>
              <a:srgbClr val="004586"/>
            </a:solidFill>
            <a:ln>
              <a:noFill/>
            </a:ln>
          </c:spPr>
          <c:invertIfNegative val="0"/>
          <c:val>
            <c:numRef>
              <c:f>'Seguim_Avance__%_Metas'!$F$80:$Q$80</c:f>
              <c:numCache>
                <c:formatCode>General</c:formatCode>
                <c:ptCount val="12"/>
              </c:numCache>
            </c:numRef>
          </c:val>
          <c:extLst>
            <c:ext xmlns:c16="http://schemas.microsoft.com/office/drawing/2014/chart" uri="{C3380CC4-5D6E-409C-BE32-E72D297353CC}">
              <c16:uniqueId val="{00000000-3212-4548-B724-02CCEDE00A74}"/>
            </c:ext>
          </c:extLst>
        </c:ser>
        <c:dLbls>
          <c:showLegendKey val="0"/>
          <c:showVal val="0"/>
          <c:showCatName val="0"/>
          <c:showSerName val="0"/>
          <c:showPercent val="0"/>
          <c:showBubbleSize val="0"/>
        </c:dLbls>
        <c:gapWidth val="150"/>
        <c:shape val="box"/>
        <c:axId val="117856256"/>
        <c:axId val="118352704"/>
        <c:axId val="0"/>
      </c:bar3DChart>
      <c:valAx>
        <c:axId val="118352704"/>
        <c:scaling>
          <c:orientation val="minMax"/>
        </c:scaling>
        <c:delete val="0"/>
        <c:axPos val="l"/>
        <c:majorGridlines>
          <c:spPr>
            <a:ln w="6345" cap="flat">
              <a:solidFill>
                <a:srgbClr val="B3B3B3"/>
              </a:solidFill>
              <a:prstDash val="solid"/>
              <a:round/>
            </a:ln>
          </c:spPr>
        </c:majorGridlines>
        <c:numFmt formatCode="General" sourceLinked="1"/>
        <c:majorTickMark val="none"/>
        <c:minorTickMark val="none"/>
        <c:tickLblPos val="nextTo"/>
        <c:spPr>
          <a:noFill/>
          <a:ln w="6345" cap="flat">
            <a:solidFill>
              <a:srgbClr val="B3B3B3"/>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defRPr>
            </a:pPr>
            <a:endParaRPr lang="es-CO"/>
          </a:p>
        </c:txPr>
        <c:crossAx val="117856256"/>
        <c:crossesAt val="0"/>
        <c:crossBetween val="between"/>
      </c:valAx>
      <c:catAx>
        <c:axId val="117856256"/>
        <c:scaling>
          <c:orientation val="minMax"/>
        </c:scaling>
        <c:delete val="0"/>
        <c:axPos val="b"/>
        <c:title>
          <c:tx>
            <c:rich>
              <a:bodyPr lIns="0" tIns="0" rIns="0" bIns="0"/>
              <a:lstStyle/>
              <a:p>
                <a:pPr marL="0" marR="0" indent="0" algn="ctr" defTabSz="914400" fontAlgn="auto" hangingPunct="1">
                  <a:lnSpc>
                    <a:spcPct val="100000"/>
                  </a:lnSpc>
                  <a:spcBef>
                    <a:spcPts val="0"/>
                  </a:spcBef>
                  <a:spcAft>
                    <a:spcPts val="0"/>
                  </a:spcAft>
                  <a:tabLst/>
                  <a:defRPr sz="900" b="0" i="0" u="none" strike="noStrike" kern="1200" baseline="0">
                    <a:solidFill>
                      <a:srgbClr val="000000"/>
                    </a:solidFill>
                    <a:latin typeface="Calibri"/>
                  </a:defRPr>
                </a:pPr>
                <a:r>
                  <a:rPr lang="es-CO" sz="900" b="0" i="0" u="none" strike="noStrike" kern="1200" cap="none" spc="0" baseline="0">
                    <a:solidFill>
                      <a:srgbClr val="000000"/>
                    </a:solidFill>
                    <a:uFillTx/>
                    <a:latin typeface="Calibri"/>
                  </a:rPr>
                  <a:t>Enero Febrero Marzo Abril Mayo Junio Julio Agosto Septiembre Octubre Noviembre Diciembre</a:t>
                </a:r>
              </a:p>
            </c:rich>
          </c:tx>
          <c:layout>
            <c:manualLayout>
              <c:xMode val="edge"/>
              <c:yMode val="edge"/>
              <c:x val="0.13460803195767868"/>
              <c:y val="0.90092286768991636"/>
            </c:manualLayout>
          </c:layout>
          <c:overlay val="0"/>
          <c:spPr>
            <a:noFill/>
            <a:ln>
              <a:noFill/>
            </a:ln>
          </c:spPr>
        </c:title>
        <c:majorTickMark val="none"/>
        <c:minorTickMark val="none"/>
        <c:tickLblPos val="nextTo"/>
        <c:spPr>
          <a:noFill/>
          <a:ln w="6345" cap="flat">
            <a:solidFill>
              <a:srgbClr val="B3B3B3"/>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defRPr>
            </a:pPr>
            <a:endParaRPr lang="es-CO"/>
          </a:p>
        </c:txPr>
        <c:crossAx val="118352704"/>
        <c:crossesAt val="0"/>
        <c:auto val="1"/>
        <c:lblAlgn val="ctr"/>
        <c:lblOffset val="100"/>
        <c:noMultiLvlLbl val="0"/>
      </c:catAx>
      <c:spPr>
        <a:noFill/>
        <a:ln>
          <a:noFill/>
        </a:ln>
      </c:spPr>
    </c:plotArea>
    <c:plotVisOnly val="1"/>
    <c:dispBlanksAs val="gap"/>
    <c:showDLblsOverMax val="0"/>
  </c:chart>
  <c:spPr>
    <a:solidFill>
      <a:srgbClr val="FFFFFF"/>
    </a:solidFill>
    <a:ln>
      <a:noFill/>
    </a:ln>
  </c:spPr>
  <c:txPr>
    <a:bodyPr lIns="0" tIns="0" rIns="0" bIns="0"/>
    <a:lstStyle/>
    <a:p>
      <a:pPr marL="0" marR="0" indent="0" defTabSz="914400" fontAlgn="auto" hangingPunct="1">
        <a:lnSpc>
          <a:spcPct val="100000"/>
        </a:lnSpc>
        <a:spcBef>
          <a:spcPts val="0"/>
        </a:spcBef>
        <a:spcAft>
          <a:spcPts val="0"/>
        </a:spcAft>
        <a:tabLst/>
        <a:defRPr lang="es-ES" sz="1000" b="0" i="0" u="none" strike="noStrike" kern="1200" baseline="0">
          <a:solidFill>
            <a:srgbClr val="000000"/>
          </a:solidFill>
          <a:latin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300" b="0" i="0" u="none" strike="noStrike" kern="1200" baseline="0">
                <a:solidFill>
                  <a:srgbClr val="000000"/>
                </a:solidFill>
                <a:latin typeface="Calibri"/>
              </a:defRPr>
            </a:pPr>
            <a:r>
              <a:rPr lang="es-CO" sz="1300" b="0" i="0" u="none" strike="noStrike" kern="1200" cap="none" spc="0" baseline="0">
                <a:solidFill>
                  <a:srgbClr val="000000"/>
                </a:solidFill>
                <a:uFillTx/>
                <a:latin typeface="Calibri"/>
              </a:rPr>
              <a:t>CUMPLIMIENTO T.R.D.</a:t>
            </a:r>
          </a:p>
        </c:rich>
      </c:tx>
      <c:overlay val="0"/>
      <c:spPr>
        <a:noFill/>
        <a:ln>
          <a:noFill/>
        </a:ln>
      </c:spPr>
    </c:title>
    <c:autoTitleDeleted val="0"/>
    <c:view3D>
      <c:rotX val="14"/>
      <c:rotY val="19"/>
      <c:rAngAx val="1"/>
    </c:view3D>
    <c:floor>
      <c:thickness val="0"/>
      <c:spPr>
        <a:solidFill>
          <a:srgbClr val="CCCCCC"/>
        </a:solidFill>
        <a:ln w="6345" cap="flat">
          <a:solidFill>
            <a:srgbClr val="B3B3B3"/>
          </a:solidFill>
          <a:prstDash val="solid"/>
          <a:round/>
        </a:ln>
      </c:spPr>
    </c:floor>
    <c:sideWall>
      <c:thickness val="0"/>
      <c:spPr>
        <a:noFill/>
        <a:ln w="9528">
          <a:solidFill>
            <a:srgbClr val="B3B3B3"/>
          </a:solidFill>
          <a:prstDash val="solid"/>
        </a:ln>
      </c:spPr>
    </c:sideWall>
    <c:backWall>
      <c:thickness val="0"/>
      <c:spPr>
        <a:noFill/>
        <a:ln w="9528">
          <a:solidFill>
            <a:srgbClr val="B3B3B3"/>
          </a:solidFill>
          <a:prstDash val="solid"/>
        </a:ln>
      </c:spPr>
    </c:backWall>
    <c:plotArea>
      <c:layout/>
      <c:bar3DChart>
        <c:barDir val="col"/>
        <c:grouping val="clustered"/>
        <c:varyColors val="0"/>
        <c:ser>
          <c:idx val="0"/>
          <c:order val="0"/>
          <c:spPr>
            <a:solidFill>
              <a:srgbClr val="004586"/>
            </a:solidFill>
            <a:ln>
              <a:noFill/>
            </a:ln>
          </c:spPr>
          <c:invertIfNegative val="0"/>
          <c:val>
            <c:numRef>
              <c:f>Seguim_Avance_Metas_PDD!$F$50:$Q$50</c:f>
              <c:numCache>
                <c:formatCode>General</c:formatCode>
                <c:ptCount val="12"/>
              </c:numCache>
            </c:numRef>
          </c:val>
          <c:extLst>
            <c:ext xmlns:c16="http://schemas.microsoft.com/office/drawing/2014/chart" uri="{C3380CC4-5D6E-409C-BE32-E72D297353CC}">
              <c16:uniqueId val="{00000000-263F-4908-9C4B-769E8AF87063}"/>
            </c:ext>
          </c:extLst>
        </c:ser>
        <c:dLbls>
          <c:showLegendKey val="0"/>
          <c:showVal val="0"/>
          <c:showCatName val="0"/>
          <c:showSerName val="0"/>
          <c:showPercent val="0"/>
          <c:showBubbleSize val="0"/>
        </c:dLbls>
        <c:gapWidth val="150"/>
        <c:shape val="box"/>
        <c:axId val="121212928"/>
        <c:axId val="118354432"/>
        <c:axId val="0"/>
      </c:bar3DChart>
      <c:valAx>
        <c:axId val="118354432"/>
        <c:scaling>
          <c:orientation val="minMax"/>
        </c:scaling>
        <c:delete val="0"/>
        <c:axPos val="l"/>
        <c:majorGridlines>
          <c:spPr>
            <a:ln w="6345" cap="flat">
              <a:solidFill>
                <a:srgbClr val="B3B3B3"/>
              </a:solidFill>
              <a:prstDash val="solid"/>
              <a:round/>
            </a:ln>
          </c:spPr>
        </c:majorGridlines>
        <c:numFmt formatCode="General" sourceLinked="1"/>
        <c:majorTickMark val="none"/>
        <c:minorTickMark val="none"/>
        <c:tickLblPos val="nextTo"/>
        <c:spPr>
          <a:noFill/>
          <a:ln w="6345" cap="flat">
            <a:solidFill>
              <a:srgbClr val="B3B3B3"/>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defRPr>
            </a:pPr>
            <a:endParaRPr lang="es-CO"/>
          </a:p>
        </c:txPr>
        <c:crossAx val="121212928"/>
        <c:crossesAt val="0"/>
        <c:crossBetween val="between"/>
      </c:valAx>
      <c:catAx>
        <c:axId val="121212928"/>
        <c:scaling>
          <c:orientation val="minMax"/>
        </c:scaling>
        <c:delete val="0"/>
        <c:axPos val="b"/>
        <c:title>
          <c:tx>
            <c:rich>
              <a:bodyPr lIns="0" tIns="0" rIns="0" bIns="0"/>
              <a:lstStyle/>
              <a:p>
                <a:pPr marL="0" marR="0" indent="0" algn="ctr" defTabSz="914400" fontAlgn="auto" hangingPunct="1">
                  <a:lnSpc>
                    <a:spcPct val="100000"/>
                  </a:lnSpc>
                  <a:spcBef>
                    <a:spcPts val="0"/>
                  </a:spcBef>
                  <a:spcAft>
                    <a:spcPts val="0"/>
                  </a:spcAft>
                  <a:tabLst/>
                  <a:defRPr sz="900" b="0" i="0" u="none" strike="noStrike" kern="1200" baseline="0">
                    <a:solidFill>
                      <a:srgbClr val="000000"/>
                    </a:solidFill>
                    <a:latin typeface="Calibri"/>
                  </a:defRPr>
                </a:pPr>
                <a:r>
                  <a:rPr lang="es-CO" sz="900" b="0" i="0" u="none" strike="noStrike" kern="1200" cap="none" spc="0" baseline="0">
                    <a:solidFill>
                      <a:srgbClr val="000000"/>
                    </a:solidFill>
                    <a:uFillTx/>
                    <a:latin typeface="Calibri"/>
                  </a:rPr>
                  <a:t>Enero Febrero Marzo Abril Mayo Junio Julio Agosto Septiembre Octubre Noviembre Diciembre</a:t>
                </a:r>
              </a:p>
            </c:rich>
          </c:tx>
          <c:layout>
            <c:manualLayout>
              <c:xMode val="edge"/>
              <c:yMode val="edge"/>
              <c:x val="0.13460803195767868"/>
              <c:y val="0.90092286768991636"/>
            </c:manualLayout>
          </c:layout>
          <c:overlay val="0"/>
          <c:spPr>
            <a:noFill/>
            <a:ln>
              <a:noFill/>
            </a:ln>
          </c:spPr>
        </c:title>
        <c:majorTickMark val="none"/>
        <c:minorTickMark val="none"/>
        <c:tickLblPos val="nextTo"/>
        <c:spPr>
          <a:noFill/>
          <a:ln w="6345" cap="flat">
            <a:solidFill>
              <a:srgbClr val="B3B3B3"/>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defRPr>
            </a:pPr>
            <a:endParaRPr lang="es-CO"/>
          </a:p>
        </c:txPr>
        <c:crossAx val="118354432"/>
        <c:crossesAt val="0"/>
        <c:auto val="1"/>
        <c:lblAlgn val="ctr"/>
        <c:lblOffset val="100"/>
        <c:noMultiLvlLbl val="0"/>
      </c:catAx>
      <c:spPr>
        <a:noFill/>
        <a:ln>
          <a:noFill/>
        </a:ln>
      </c:spPr>
    </c:plotArea>
    <c:plotVisOnly val="1"/>
    <c:dispBlanksAs val="gap"/>
    <c:showDLblsOverMax val="0"/>
  </c:chart>
  <c:spPr>
    <a:solidFill>
      <a:srgbClr val="FFFFFF"/>
    </a:solidFill>
    <a:ln>
      <a:noFill/>
    </a:ln>
  </c:spPr>
  <c:txPr>
    <a:bodyPr lIns="0" tIns="0" rIns="0" bIns="0"/>
    <a:lstStyle/>
    <a:p>
      <a:pPr marL="0" marR="0" indent="0" defTabSz="914400" fontAlgn="auto" hangingPunct="1">
        <a:lnSpc>
          <a:spcPct val="100000"/>
        </a:lnSpc>
        <a:spcBef>
          <a:spcPts val="0"/>
        </a:spcBef>
        <a:spcAft>
          <a:spcPts val="0"/>
        </a:spcAft>
        <a:tabLst/>
        <a:defRPr lang="es-ES" sz="1000" b="0" i="0" u="none" strike="noStrike" kern="1200" baseline="0">
          <a:solidFill>
            <a:srgbClr val="000000"/>
          </a:solidFill>
          <a:latin typeface="Calibri"/>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300" b="0" i="0" u="none" strike="noStrike" kern="1200" baseline="0">
                <a:solidFill>
                  <a:srgbClr val="000000"/>
                </a:solidFill>
                <a:latin typeface="Calibri"/>
              </a:defRPr>
            </a:pPr>
            <a:r>
              <a:rPr lang="es-CO" sz="1300" b="0" i="0" u="none" strike="noStrike" kern="1200" cap="none" spc="0" baseline="0">
                <a:solidFill>
                  <a:srgbClr val="000000"/>
                </a:solidFill>
                <a:uFillTx/>
                <a:latin typeface="Calibri"/>
              </a:rPr>
              <a:t>CUMPLIMIENTO T.R.D.</a:t>
            </a:r>
          </a:p>
        </c:rich>
      </c:tx>
      <c:overlay val="0"/>
      <c:spPr>
        <a:noFill/>
        <a:ln>
          <a:noFill/>
        </a:ln>
      </c:spPr>
    </c:title>
    <c:autoTitleDeleted val="0"/>
    <c:view3D>
      <c:rotX val="14"/>
      <c:rotY val="19"/>
      <c:rAngAx val="1"/>
    </c:view3D>
    <c:floor>
      <c:thickness val="0"/>
      <c:spPr>
        <a:solidFill>
          <a:srgbClr val="CCCCCC"/>
        </a:solidFill>
        <a:ln w="6345" cap="flat">
          <a:solidFill>
            <a:srgbClr val="B3B3B3"/>
          </a:solidFill>
          <a:prstDash val="solid"/>
          <a:round/>
        </a:ln>
      </c:spPr>
    </c:floor>
    <c:sideWall>
      <c:thickness val="0"/>
      <c:spPr>
        <a:noFill/>
        <a:ln w="9528">
          <a:solidFill>
            <a:srgbClr val="B3B3B3"/>
          </a:solidFill>
          <a:prstDash val="solid"/>
        </a:ln>
      </c:spPr>
    </c:sideWall>
    <c:backWall>
      <c:thickness val="0"/>
      <c:spPr>
        <a:noFill/>
        <a:ln w="9528">
          <a:solidFill>
            <a:srgbClr val="B3B3B3"/>
          </a:solidFill>
          <a:prstDash val="solid"/>
        </a:ln>
      </c:spPr>
    </c:backWall>
    <c:plotArea>
      <c:layout/>
      <c:bar3DChart>
        <c:barDir val="col"/>
        <c:grouping val="clustered"/>
        <c:varyColors val="0"/>
        <c:ser>
          <c:idx val="0"/>
          <c:order val="0"/>
          <c:spPr>
            <a:solidFill>
              <a:srgbClr val="004586"/>
            </a:solidFill>
            <a:ln>
              <a:noFill/>
            </a:ln>
          </c:spPr>
          <c:invertIfNegative val="0"/>
          <c:val>
            <c:numRef>
              <c:f>'Seguim_Avance_%_Metas_PDD'!$F$50:$Q$50</c:f>
              <c:numCache>
                <c:formatCode>General</c:formatCode>
                <c:ptCount val="12"/>
              </c:numCache>
            </c:numRef>
          </c:val>
          <c:extLst>
            <c:ext xmlns:c16="http://schemas.microsoft.com/office/drawing/2014/chart" uri="{C3380CC4-5D6E-409C-BE32-E72D297353CC}">
              <c16:uniqueId val="{00000000-817B-4C99-AF4A-A18A98C011D0}"/>
            </c:ext>
          </c:extLst>
        </c:ser>
        <c:dLbls>
          <c:showLegendKey val="0"/>
          <c:showVal val="0"/>
          <c:showCatName val="0"/>
          <c:showSerName val="0"/>
          <c:showPercent val="0"/>
          <c:showBubbleSize val="0"/>
        </c:dLbls>
        <c:gapWidth val="150"/>
        <c:shape val="box"/>
        <c:axId val="118184960"/>
        <c:axId val="118356160"/>
        <c:axId val="0"/>
      </c:bar3DChart>
      <c:valAx>
        <c:axId val="118356160"/>
        <c:scaling>
          <c:orientation val="minMax"/>
        </c:scaling>
        <c:delete val="0"/>
        <c:axPos val="l"/>
        <c:majorGridlines>
          <c:spPr>
            <a:ln w="6345" cap="flat">
              <a:solidFill>
                <a:srgbClr val="B3B3B3"/>
              </a:solidFill>
              <a:prstDash val="solid"/>
              <a:round/>
            </a:ln>
          </c:spPr>
        </c:majorGridlines>
        <c:numFmt formatCode="General" sourceLinked="1"/>
        <c:majorTickMark val="none"/>
        <c:minorTickMark val="none"/>
        <c:tickLblPos val="nextTo"/>
        <c:spPr>
          <a:noFill/>
          <a:ln w="6345" cap="flat">
            <a:solidFill>
              <a:srgbClr val="B3B3B3"/>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defRPr>
            </a:pPr>
            <a:endParaRPr lang="es-CO"/>
          </a:p>
        </c:txPr>
        <c:crossAx val="118184960"/>
        <c:crossesAt val="0"/>
        <c:crossBetween val="between"/>
      </c:valAx>
      <c:catAx>
        <c:axId val="118184960"/>
        <c:scaling>
          <c:orientation val="minMax"/>
        </c:scaling>
        <c:delete val="0"/>
        <c:axPos val="b"/>
        <c:title>
          <c:tx>
            <c:rich>
              <a:bodyPr lIns="0" tIns="0" rIns="0" bIns="0"/>
              <a:lstStyle/>
              <a:p>
                <a:pPr marL="0" marR="0" indent="0" algn="ctr" defTabSz="914400" fontAlgn="auto" hangingPunct="1">
                  <a:lnSpc>
                    <a:spcPct val="100000"/>
                  </a:lnSpc>
                  <a:spcBef>
                    <a:spcPts val="0"/>
                  </a:spcBef>
                  <a:spcAft>
                    <a:spcPts val="0"/>
                  </a:spcAft>
                  <a:tabLst/>
                  <a:defRPr sz="900" b="0" i="0" u="none" strike="noStrike" kern="1200" baseline="0">
                    <a:solidFill>
                      <a:srgbClr val="000000"/>
                    </a:solidFill>
                    <a:latin typeface="Calibri"/>
                  </a:defRPr>
                </a:pPr>
                <a:r>
                  <a:rPr lang="es-CO" sz="900" b="0" i="0" u="none" strike="noStrike" kern="1200" cap="none" spc="0" baseline="0">
                    <a:solidFill>
                      <a:srgbClr val="000000"/>
                    </a:solidFill>
                    <a:uFillTx/>
                    <a:latin typeface="Calibri"/>
                  </a:rPr>
                  <a:t>Enero Febrero Marzo Abril Mayo Junio Julio Agosto Septiembre Octubre Noviembre Diciembre</a:t>
                </a:r>
              </a:p>
            </c:rich>
          </c:tx>
          <c:layout>
            <c:manualLayout>
              <c:xMode val="edge"/>
              <c:yMode val="edge"/>
              <c:x val="0.13460803195767868"/>
              <c:y val="0.90092286768991636"/>
            </c:manualLayout>
          </c:layout>
          <c:overlay val="0"/>
          <c:spPr>
            <a:noFill/>
            <a:ln>
              <a:noFill/>
            </a:ln>
          </c:spPr>
        </c:title>
        <c:majorTickMark val="none"/>
        <c:minorTickMark val="none"/>
        <c:tickLblPos val="nextTo"/>
        <c:spPr>
          <a:noFill/>
          <a:ln w="6345" cap="flat">
            <a:solidFill>
              <a:srgbClr val="B3B3B3"/>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defRPr>
            </a:pPr>
            <a:endParaRPr lang="es-CO"/>
          </a:p>
        </c:txPr>
        <c:crossAx val="118356160"/>
        <c:crossesAt val="0"/>
        <c:auto val="1"/>
        <c:lblAlgn val="ctr"/>
        <c:lblOffset val="100"/>
        <c:noMultiLvlLbl val="0"/>
      </c:catAx>
      <c:spPr>
        <a:noFill/>
        <a:ln>
          <a:noFill/>
        </a:ln>
      </c:spPr>
    </c:plotArea>
    <c:plotVisOnly val="1"/>
    <c:dispBlanksAs val="gap"/>
    <c:showDLblsOverMax val="0"/>
  </c:chart>
  <c:spPr>
    <a:solidFill>
      <a:srgbClr val="FFFFFF"/>
    </a:solidFill>
    <a:ln>
      <a:noFill/>
    </a:ln>
  </c:spPr>
  <c:txPr>
    <a:bodyPr lIns="0" tIns="0" rIns="0" bIns="0"/>
    <a:lstStyle/>
    <a:p>
      <a:pPr marL="0" marR="0" indent="0" defTabSz="914400" fontAlgn="auto" hangingPunct="1">
        <a:lnSpc>
          <a:spcPct val="100000"/>
        </a:lnSpc>
        <a:spcBef>
          <a:spcPts val="0"/>
        </a:spcBef>
        <a:spcAft>
          <a:spcPts val="0"/>
        </a:spcAft>
        <a:tabLst/>
        <a:defRPr lang="es-ES" sz="1000" b="0" i="0" u="none" strike="noStrike" kern="1200" baseline="0">
          <a:solidFill>
            <a:srgbClr val="000000"/>
          </a:solidFill>
          <a:latin typeface="Calibri"/>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lIns="0" tIns="0" rIns="0" bIns="0"/>
          <a:lstStyle/>
          <a:p>
            <a:pPr marL="0" marR="0" indent="0" algn="ctr" defTabSz="914400" fontAlgn="auto" hangingPunct="1">
              <a:lnSpc>
                <a:spcPct val="100000"/>
              </a:lnSpc>
              <a:spcBef>
                <a:spcPts val="0"/>
              </a:spcBef>
              <a:spcAft>
                <a:spcPts val="0"/>
              </a:spcAft>
              <a:tabLst/>
              <a:defRPr sz="1300" b="0" i="0" u="none" strike="noStrike" kern="1200" baseline="0">
                <a:solidFill>
                  <a:srgbClr val="000000"/>
                </a:solidFill>
                <a:latin typeface="Calibri"/>
              </a:defRPr>
            </a:pPr>
            <a:r>
              <a:rPr lang="es-CO" sz="1300" b="0" i="0" u="none" strike="noStrike" kern="1200" cap="none" spc="0" baseline="0">
                <a:solidFill>
                  <a:srgbClr val="000000"/>
                </a:solidFill>
                <a:uFillTx/>
                <a:latin typeface="Calibri"/>
              </a:rPr>
              <a:t>CONSUM O DE AGUA DE LA ENTIDAD</a:t>
            </a:r>
          </a:p>
        </c:rich>
      </c:tx>
      <c:overlay val="0"/>
      <c:spPr>
        <a:noFill/>
        <a:ln>
          <a:noFill/>
        </a:ln>
      </c:spPr>
    </c:title>
    <c:autoTitleDeleted val="0"/>
    <c:plotArea>
      <c:layout/>
      <c:barChart>
        <c:barDir val="col"/>
        <c:grouping val="clustered"/>
        <c:varyColors val="0"/>
        <c:ser>
          <c:idx val="0"/>
          <c:order val="0"/>
          <c:spPr>
            <a:solidFill>
              <a:srgbClr val="004586"/>
            </a:solidFill>
            <a:ln>
              <a:noFill/>
            </a:ln>
          </c:spPr>
          <c:invertIfNegative val="0"/>
          <c:val>
            <c:numRef>
              <c:f>'PIGA_-_Seguimiento 2016'!$D$18:$O$18</c:f>
              <c:numCache>
                <c:formatCode>General</c:formatCode>
                <c:ptCount val="12"/>
                <c:pt idx="0">
                  <c:v>1271</c:v>
                </c:pt>
                <c:pt idx="1">
                  <c:v>32</c:v>
                </c:pt>
                <c:pt idx="2">
                  <c:v>1074</c:v>
                </c:pt>
                <c:pt idx="3">
                  <c:v>45</c:v>
                </c:pt>
                <c:pt idx="4">
                  <c:v>1259</c:v>
                </c:pt>
                <c:pt idx="5">
                  <c:v>37</c:v>
                </c:pt>
                <c:pt idx="6">
                  <c:v>1216</c:v>
                </c:pt>
                <c:pt idx="7">
                  <c:v>34</c:v>
                </c:pt>
                <c:pt idx="8">
                  <c:v>1188</c:v>
                </c:pt>
                <c:pt idx="9">
                  <c:v>35</c:v>
                </c:pt>
                <c:pt idx="10">
                  <c:v>1172</c:v>
                </c:pt>
                <c:pt idx="11">
                  <c:v>34</c:v>
                </c:pt>
              </c:numCache>
            </c:numRef>
          </c:val>
          <c:extLst>
            <c:ext xmlns:c16="http://schemas.microsoft.com/office/drawing/2014/chart" uri="{C3380CC4-5D6E-409C-BE32-E72D297353CC}">
              <c16:uniqueId val="{00000000-395D-428D-8515-8EDCA26EAEF7}"/>
            </c:ext>
          </c:extLst>
        </c:ser>
        <c:dLbls>
          <c:showLegendKey val="0"/>
          <c:showVal val="0"/>
          <c:showCatName val="0"/>
          <c:showSerName val="0"/>
          <c:showPercent val="0"/>
          <c:showBubbleSize val="0"/>
        </c:dLbls>
        <c:gapWidth val="150"/>
        <c:axId val="121827840"/>
        <c:axId val="121676352"/>
      </c:barChart>
      <c:valAx>
        <c:axId val="121676352"/>
        <c:scaling>
          <c:orientation val="minMax"/>
        </c:scaling>
        <c:delete val="0"/>
        <c:axPos val="l"/>
        <c:majorGridlines>
          <c:spPr>
            <a:ln w="6345" cap="flat">
              <a:solidFill>
                <a:srgbClr val="B3B3B3"/>
              </a:solidFill>
              <a:prstDash val="solid"/>
              <a:round/>
            </a:ln>
          </c:spPr>
        </c:majorGridlines>
        <c:title>
          <c:tx>
            <c:rich>
              <a:bodyPr lIns="0" tIns="0" rIns="0" bIns="0"/>
              <a:lstStyle/>
              <a:p>
                <a:pPr marL="0" marR="0" indent="0" algn="ctr" defTabSz="914400" fontAlgn="auto" hangingPunct="1">
                  <a:lnSpc>
                    <a:spcPct val="100000"/>
                  </a:lnSpc>
                  <a:spcBef>
                    <a:spcPts val="0"/>
                  </a:spcBef>
                  <a:spcAft>
                    <a:spcPts val="0"/>
                  </a:spcAft>
                  <a:tabLst/>
                  <a:defRPr sz="900" b="0" i="0" u="none" strike="noStrike" kern="1200" baseline="0">
                    <a:solidFill>
                      <a:srgbClr val="000000"/>
                    </a:solidFill>
                    <a:latin typeface="Calibri"/>
                  </a:defRPr>
                </a:pPr>
                <a:r>
                  <a:rPr lang="es-CO" sz="900" b="0" i="0" u="none" strike="noStrike" kern="1200" cap="none" spc="0" baseline="0">
                    <a:solidFill>
                      <a:srgbClr val="000000"/>
                    </a:solidFill>
                    <a:uFillTx/>
                    <a:latin typeface="Calibri"/>
                  </a:rPr>
                  <a:t>Metros cúbicos</a:t>
                </a:r>
              </a:p>
            </c:rich>
          </c:tx>
          <c:overlay val="0"/>
          <c:spPr>
            <a:noFill/>
            <a:ln>
              <a:noFill/>
            </a:ln>
          </c:spPr>
        </c:title>
        <c:numFmt formatCode="General" sourceLinked="1"/>
        <c:majorTickMark val="none"/>
        <c:minorTickMark val="none"/>
        <c:tickLblPos val="nextTo"/>
        <c:spPr>
          <a:noFill/>
          <a:ln w="6345" cap="flat">
            <a:solidFill>
              <a:srgbClr val="B3B3B3"/>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defRPr>
            </a:pPr>
            <a:endParaRPr lang="es-CO"/>
          </a:p>
        </c:txPr>
        <c:crossAx val="121827840"/>
        <c:crossesAt val="0"/>
        <c:crossBetween val="between"/>
      </c:valAx>
      <c:catAx>
        <c:axId val="121827840"/>
        <c:scaling>
          <c:orientation val="minMax"/>
        </c:scaling>
        <c:delete val="0"/>
        <c:axPos val="b"/>
        <c:title>
          <c:tx>
            <c:rich>
              <a:bodyPr lIns="0" tIns="0" rIns="0" bIns="0"/>
              <a:lstStyle/>
              <a:p>
                <a:pPr marL="0" marR="0" indent="0" algn="ctr" defTabSz="914400" fontAlgn="auto" hangingPunct="1">
                  <a:lnSpc>
                    <a:spcPct val="100000"/>
                  </a:lnSpc>
                  <a:spcBef>
                    <a:spcPts val="0"/>
                  </a:spcBef>
                  <a:spcAft>
                    <a:spcPts val="0"/>
                  </a:spcAft>
                  <a:tabLst/>
                  <a:defRPr sz="900" b="0" i="0" u="none" strike="noStrike" kern="1200" baseline="0">
                    <a:solidFill>
                      <a:srgbClr val="000000"/>
                    </a:solidFill>
                    <a:latin typeface="Calibri"/>
                  </a:defRPr>
                </a:pPr>
                <a:r>
                  <a:rPr lang="es-CO" sz="900" b="0" i="0" u="none" strike="noStrike" kern="1200" cap="none" spc="0" baseline="0">
                    <a:solidFill>
                      <a:srgbClr val="000000"/>
                    </a:solidFill>
                    <a:uFillTx/>
                    <a:latin typeface="Calibri"/>
                  </a:rPr>
                  <a:t>Nov- Dic Ene- Feb Mar-Abr May-Jun Jul-Ago Sep-Oct</a:t>
                </a:r>
              </a:p>
            </c:rich>
          </c:tx>
          <c:overlay val="0"/>
          <c:spPr>
            <a:noFill/>
            <a:ln>
              <a:noFill/>
            </a:ln>
          </c:spPr>
        </c:title>
        <c:majorTickMark val="none"/>
        <c:minorTickMark val="none"/>
        <c:tickLblPos val="nextTo"/>
        <c:spPr>
          <a:noFill/>
          <a:ln w="6345" cap="flat">
            <a:solidFill>
              <a:srgbClr val="B3B3B3"/>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defRPr>
            </a:pPr>
            <a:endParaRPr lang="es-CO"/>
          </a:p>
        </c:txPr>
        <c:crossAx val="121676352"/>
        <c:crossesAt val="0"/>
        <c:auto val="1"/>
        <c:lblAlgn val="ctr"/>
        <c:lblOffset val="100"/>
        <c:noMultiLvlLbl val="0"/>
      </c:catAx>
      <c:spPr>
        <a:noFill/>
        <a:ln w="9528">
          <a:solidFill>
            <a:srgbClr val="B3B3B3"/>
          </a:solidFill>
          <a:prstDash val="solid"/>
        </a:ln>
      </c:spPr>
    </c:plotArea>
    <c:plotVisOnly val="1"/>
    <c:dispBlanksAs val="gap"/>
    <c:showDLblsOverMax val="0"/>
  </c:chart>
  <c:spPr>
    <a:solidFill>
      <a:srgbClr val="FFFFFF"/>
    </a:solidFill>
    <a:ln>
      <a:noFill/>
    </a:ln>
  </c:spPr>
  <c:txPr>
    <a:bodyPr lIns="0" tIns="0" rIns="0" bIns="0"/>
    <a:lstStyle/>
    <a:p>
      <a:pPr marL="0" marR="0" indent="0" defTabSz="914400" fontAlgn="auto" hangingPunct="1">
        <a:lnSpc>
          <a:spcPct val="100000"/>
        </a:lnSpc>
        <a:spcBef>
          <a:spcPts val="0"/>
        </a:spcBef>
        <a:spcAft>
          <a:spcPts val="0"/>
        </a:spcAft>
        <a:tabLst/>
        <a:defRPr lang="es-ES" sz="1000" b="0" i="0" u="none" strike="noStrike" kern="1200" baseline="0">
          <a:solidFill>
            <a:srgbClr val="000000"/>
          </a:solidFill>
          <a:latin typeface="Calibri"/>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lIns="0" tIns="0" rIns="0" bIns="0"/>
          <a:lstStyle/>
          <a:p>
            <a:pPr marL="0" marR="0" indent="0" algn="ctr" defTabSz="914400" fontAlgn="auto" hangingPunct="1">
              <a:lnSpc>
                <a:spcPct val="100000"/>
              </a:lnSpc>
              <a:spcBef>
                <a:spcPts val="0"/>
              </a:spcBef>
              <a:spcAft>
                <a:spcPts val="0"/>
              </a:spcAft>
              <a:tabLst/>
              <a:defRPr sz="1300" b="0" i="0" u="none" strike="noStrike" kern="1200" baseline="0">
                <a:solidFill>
                  <a:srgbClr val="000000"/>
                </a:solidFill>
                <a:latin typeface="Calibri"/>
              </a:defRPr>
            </a:pPr>
            <a:r>
              <a:rPr lang="es-CO" sz="1300" b="0" i="0" u="none" strike="noStrike" kern="1200" cap="none" spc="0" baseline="0">
                <a:solidFill>
                  <a:srgbClr val="000000"/>
                </a:solidFill>
                <a:uFillTx/>
                <a:latin typeface="Calibri"/>
              </a:rPr>
              <a:t>CONSUMO DE ENERGÍA ENTIDAD</a:t>
            </a:r>
          </a:p>
        </c:rich>
      </c:tx>
      <c:overlay val="0"/>
      <c:spPr>
        <a:noFill/>
        <a:ln>
          <a:noFill/>
        </a:ln>
      </c:spPr>
    </c:title>
    <c:autoTitleDeleted val="0"/>
    <c:view3D>
      <c:rotX val="14"/>
      <c:rotY val="19"/>
      <c:rAngAx val="1"/>
    </c:view3D>
    <c:floor>
      <c:thickness val="0"/>
      <c:spPr>
        <a:solidFill>
          <a:srgbClr val="CCCCCC"/>
        </a:solidFill>
        <a:ln w="6345" cap="flat">
          <a:solidFill>
            <a:srgbClr val="B3B3B3"/>
          </a:solidFill>
          <a:prstDash val="solid"/>
          <a:round/>
        </a:ln>
      </c:spPr>
    </c:floor>
    <c:sideWall>
      <c:thickness val="0"/>
      <c:spPr>
        <a:noFill/>
        <a:ln w="9528">
          <a:solidFill>
            <a:srgbClr val="B3B3B3"/>
          </a:solidFill>
          <a:prstDash val="solid"/>
        </a:ln>
      </c:spPr>
    </c:sideWall>
    <c:backWall>
      <c:thickness val="0"/>
      <c:spPr>
        <a:noFill/>
        <a:ln w="9528">
          <a:solidFill>
            <a:srgbClr val="B3B3B3"/>
          </a:solidFill>
          <a:prstDash val="solid"/>
        </a:ln>
      </c:spPr>
    </c:backWall>
    <c:plotArea>
      <c:layout/>
      <c:bar3DChart>
        <c:barDir val="col"/>
        <c:grouping val="clustered"/>
        <c:varyColors val="0"/>
        <c:ser>
          <c:idx val="0"/>
          <c:order val="0"/>
          <c:spPr>
            <a:solidFill>
              <a:srgbClr val="004586"/>
            </a:solidFill>
            <a:ln>
              <a:noFill/>
            </a:ln>
          </c:spPr>
          <c:invertIfNegative val="0"/>
          <c:val>
            <c:numRef>
              <c:f>'PIGA_-_Seguimiento 2016'!$D$32:$O$32</c:f>
              <c:numCache>
                <c:formatCode>#,##0</c:formatCode>
                <c:ptCount val="12"/>
                <c:pt idx="0">
                  <c:v>42965</c:v>
                </c:pt>
                <c:pt idx="1">
                  <c:v>44434</c:v>
                </c:pt>
                <c:pt idx="2">
                  <c:v>40494</c:v>
                </c:pt>
                <c:pt idx="3">
                  <c:v>49081</c:v>
                </c:pt>
                <c:pt idx="4">
                  <c:v>39790</c:v>
                </c:pt>
                <c:pt idx="5">
                  <c:v>54099</c:v>
                </c:pt>
                <c:pt idx="6">
                  <c:v>58661</c:v>
                </c:pt>
                <c:pt idx="7">
                  <c:v>52117</c:v>
                </c:pt>
                <c:pt idx="8">
                  <c:v>47827</c:v>
                </c:pt>
                <c:pt idx="9">
                  <c:v>46662</c:v>
                </c:pt>
                <c:pt idx="10">
                  <c:v>47677</c:v>
                </c:pt>
                <c:pt idx="11">
                  <c:v>51171</c:v>
                </c:pt>
              </c:numCache>
            </c:numRef>
          </c:val>
          <c:extLst>
            <c:ext xmlns:c16="http://schemas.microsoft.com/office/drawing/2014/chart" uri="{C3380CC4-5D6E-409C-BE32-E72D297353CC}">
              <c16:uniqueId val="{00000000-A96A-4B19-87ED-28A0C0EC0718}"/>
            </c:ext>
          </c:extLst>
        </c:ser>
        <c:dLbls>
          <c:showLegendKey val="0"/>
          <c:showVal val="0"/>
          <c:showCatName val="0"/>
          <c:showSerName val="0"/>
          <c:showPercent val="0"/>
          <c:showBubbleSize val="0"/>
        </c:dLbls>
        <c:gapWidth val="150"/>
        <c:shape val="box"/>
        <c:axId val="121829888"/>
        <c:axId val="121678080"/>
        <c:axId val="0"/>
      </c:bar3DChart>
      <c:valAx>
        <c:axId val="121678080"/>
        <c:scaling>
          <c:orientation val="minMax"/>
        </c:scaling>
        <c:delete val="0"/>
        <c:axPos val="l"/>
        <c:majorGridlines>
          <c:spPr>
            <a:ln w="6345" cap="flat">
              <a:solidFill>
                <a:srgbClr val="B3B3B3"/>
              </a:solidFill>
              <a:prstDash val="solid"/>
              <a:round/>
            </a:ln>
          </c:spPr>
        </c:majorGridlines>
        <c:title>
          <c:tx>
            <c:rich>
              <a:bodyPr lIns="0" tIns="0" rIns="0" bIns="0"/>
              <a:lstStyle/>
              <a:p>
                <a:pPr marL="0" marR="0" indent="0" algn="ctr" defTabSz="914400" fontAlgn="auto" hangingPunct="1">
                  <a:lnSpc>
                    <a:spcPct val="100000"/>
                  </a:lnSpc>
                  <a:spcBef>
                    <a:spcPts val="0"/>
                  </a:spcBef>
                  <a:spcAft>
                    <a:spcPts val="0"/>
                  </a:spcAft>
                  <a:tabLst/>
                  <a:defRPr sz="900" b="0" i="0" u="none" strike="noStrike" kern="1200" baseline="0">
                    <a:solidFill>
                      <a:srgbClr val="000000"/>
                    </a:solidFill>
                    <a:latin typeface="Calibri"/>
                  </a:defRPr>
                </a:pPr>
                <a:r>
                  <a:rPr lang="es-CO" sz="900" b="0" i="0" u="none" strike="noStrike" kern="1200" cap="none" spc="0" baseline="0">
                    <a:solidFill>
                      <a:srgbClr val="000000"/>
                    </a:solidFill>
                    <a:uFillTx/>
                    <a:latin typeface="Calibri"/>
                  </a:rPr>
                  <a:t>KW</a:t>
                </a:r>
              </a:p>
            </c:rich>
          </c:tx>
          <c:overlay val="0"/>
          <c:spPr>
            <a:noFill/>
            <a:ln>
              <a:noFill/>
            </a:ln>
          </c:spPr>
        </c:title>
        <c:numFmt formatCode="#,##0" sourceLinked="1"/>
        <c:majorTickMark val="none"/>
        <c:minorTickMark val="none"/>
        <c:tickLblPos val="nextTo"/>
        <c:spPr>
          <a:noFill/>
          <a:ln w="6345" cap="flat">
            <a:solidFill>
              <a:srgbClr val="B3B3B3"/>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defRPr>
            </a:pPr>
            <a:endParaRPr lang="es-CO"/>
          </a:p>
        </c:txPr>
        <c:crossAx val="121829888"/>
        <c:crossesAt val="0"/>
        <c:crossBetween val="between"/>
      </c:valAx>
      <c:catAx>
        <c:axId val="121829888"/>
        <c:scaling>
          <c:orientation val="minMax"/>
        </c:scaling>
        <c:delete val="0"/>
        <c:axPos val="b"/>
        <c:title>
          <c:tx>
            <c:rich>
              <a:bodyPr lIns="0" tIns="0" rIns="0" bIns="0"/>
              <a:lstStyle/>
              <a:p>
                <a:pPr marL="0" marR="0" indent="0" algn="ctr" defTabSz="914400" fontAlgn="auto" hangingPunct="1">
                  <a:lnSpc>
                    <a:spcPct val="100000"/>
                  </a:lnSpc>
                  <a:spcBef>
                    <a:spcPts val="0"/>
                  </a:spcBef>
                  <a:spcAft>
                    <a:spcPts val="0"/>
                  </a:spcAft>
                  <a:tabLst/>
                  <a:defRPr sz="900" b="0" i="0" u="none" strike="noStrike" kern="1200" baseline="0">
                    <a:solidFill>
                      <a:srgbClr val="000000"/>
                    </a:solidFill>
                    <a:latin typeface="Calibri"/>
                  </a:defRPr>
                </a:pPr>
                <a:r>
                  <a:rPr lang="es-CO" sz="900" b="0" i="0" u="none" strike="noStrike" kern="1200" cap="none" spc="0" baseline="0">
                    <a:solidFill>
                      <a:srgbClr val="000000"/>
                    </a:solidFill>
                    <a:uFillTx/>
                    <a:latin typeface="Calibri"/>
                  </a:rPr>
                  <a:t>Ene Feb Mar Abr May Jun Jul Ago Sep Oct Nov Oct Nov Dic</a:t>
                </a:r>
              </a:p>
            </c:rich>
          </c:tx>
          <c:overlay val="0"/>
          <c:spPr>
            <a:noFill/>
            <a:ln>
              <a:noFill/>
            </a:ln>
          </c:spPr>
        </c:title>
        <c:majorTickMark val="none"/>
        <c:minorTickMark val="none"/>
        <c:tickLblPos val="nextTo"/>
        <c:spPr>
          <a:noFill/>
          <a:ln w="6345" cap="flat">
            <a:solidFill>
              <a:srgbClr val="B3B3B3"/>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defRPr>
            </a:pPr>
            <a:endParaRPr lang="es-CO"/>
          </a:p>
        </c:txPr>
        <c:crossAx val="121678080"/>
        <c:crossesAt val="0"/>
        <c:auto val="1"/>
        <c:lblAlgn val="ctr"/>
        <c:lblOffset val="100"/>
        <c:noMultiLvlLbl val="0"/>
      </c:catAx>
      <c:spPr>
        <a:noFill/>
        <a:ln>
          <a:noFill/>
        </a:ln>
      </c:spPr>
    </c:plotArea>
    <c:plotVisOnly val="1"/>
    <c:dispBlanksAs val="gap"/>
    <c:showDLblsOverMax val="0"/>
  </c:chart>
  <c:spPr>
    <a:solidFill>
      <a:srgbClr val="FFFFFF"/>
    </a:solidFill>
    <a:ln>
      <a:noFill/>
    </a:ln>
  </c:spPr>
  <c:txPr>
    <a:bodyPr lIns="0" tIns="0" rIns="0" bIns="0"/>
    <a:lstStyle/>
    <a:p>
      <a:pPr marL="0" marR="0" indent="0" defTabSz="914400" fontAlgn="auto" hangingPunct="1">
        <a:lnSpc>
          <a:spcPct val="100000"/>
        </a:lnSpc>
        <a:spcBef>
          <a:spcPts val="0"/>
        </a:spcBef>
        <a:spcAft>
          <a:spcPts val="0"/>
        </a:spcAft>
        <a:tabLst/>
        <a:defRPr lang="es-ES" sz="1000" b="0" i="0" u="none" strike="noStrike" kern="1200" baseline="0">
          <a:solidFill>
            <a:srgbClr val="000000"/>
          </a:solidFill>
          <a:latin typeface="Calibri"/>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lIns="0" tIns="0" rIns="0" bIns="0"/>
          <a:lstStyle/>
          <a:p>
            <a:pPr marL="0" marR="0" indent="0" algn="ctr" defTabSz="914400" fontAlgn="auto" hangingPunct="1">
              <a:lnSpc>
                <a:spcPct val="100000"/>
              </a:lnSpc>
              <a:spcBef>
                <a:spcPts val="0"/>
              </a:spcBef>
              <a:spcAft>
                <a:spcPts val="0"/>
              </a:spcAft>
              <a:tabLst/>
              <a:defRPr sz="1300" b="0" i="0" u="none" strike="noStrike" kern="1200" baseline="0">
                <a:solidFill>
                  <a:srgbClr val="000000"/>
                </a:solidFill>
                <a:latin typeface="Calibri"/>
              </a:defRPr>
            </a:pPr>
            <a:r>
              <a:rPr lang="es-CO" sz="1300" b="0" i="0" u="none" strike="noStrike" kern="1200" cap="none" spc="0" baseline="0">
                <a:solidFill>
                  <a:srgbClr val="000000"/>
                </a:solidFill>
                <a:uFillTx/>
                <a:latin typeface="Calibri"/>
              </a:rPr>
              <a:t>CONSUM O DE AGUA DE LA ENTIDAD</a:t>
            </a:r>
          </a:p>
        </c:rich>
      </c:tx>
      <c:layout/>
      <c:overlay val="0"/>
      <c:spPr>
        <a:noFill/>
        <a:ln>
          <a:noFill/>
        </a:ln>
      </c:spPr>
    </c:title>
    <c:autoTitleDeleted val="0"/>
    <c:plotArea>
      <c:layout/>
      <c:barChart>
        <c:barDir val="col"/>
        <c:grouping val="clustered"/>
        <c:varyColors val="0"/>
        <c:ser>
          <c:idx val="0"/>
          <c:order val="0"/>
          <c:spPr>
            <a:solidFill>
              <a:srgbClr val="004586"/>
            </a:solidFill>
            <a:ln>
              <a:noFill/>
            </a:ln>
          </c:spPr>
          <c:invertIfNegative val="0"/>
          <c:val>
            <c:numRef>
              <c:f>'PIGA_-_Seguimiento 2016'!$D$18:$O$18</c:f>
              <c:numCache>
                <c:formatCode>General</c:formatCode>
                <c:ptCount val="12"/>
                <c:pt idx="0">
                  <c:v>1271</c:v>
                </c:pt>
                <c:pt idx="1">
                  <c:v>32</c:v>
                </c:pt>
                <c:pt idx="2">
                  <c:v>1074</c:v>
                </c:pt>
                <c:pt idx="3">
                  <c:v>45</c:v>
                </c:pt>
                <c:pt idx="4">
                  <c:v>1259</c:v>
                </c:pt>
                <c:pt idx="5">
                  <c:v>37</c:v>
                </c:pt>
                <c:pt idx="6">
                  <c:v>1216</c:v>
                </c:pt>
                <c:pt idx="7">
                  <c:v>34</c:v>
                </c:pt>
                <c:pt idx="8">
                  <c:v>1188</c:v>
                </c:pt>
                <c:pt idx="9">
                  <c:v>35</c:v>
                </c:pt>
                <c:pt idx="10">
                  <c:v>1172</c:v>
                </c:pt>
                <c:pt idx="11">
                  <c:v>34</c:v>
                </c:pt>
              </c:numCache>
            </c:numRef>
          </c:val>
          <c:extLst>
            <c:ext xmlns:c16="http://schemas.microsoft.com/office/drawing/2014/chart" uri="{C3380CC4-5D6E-409C-BE32-E72D297353CC}">
              <c16:uniqueId val="{00000000-93FF-4D4D-98AE-0A3BC98E89ED}"/>
            </c:ext>
          </c:extLst>
        </c:ser>
        <c:dLbls>
          <c:showLegendKey val="0"/>
          <c:showVal val="0"/>
          <c:showCatName val="0"/>
          <c:showSerName val="0"/>
          <c:showPercent val="0"/>
          <c:showBubbleSize val="0"/>
        </c:dLbls>
        <c:gapWidth val="150"/>
        <c:axId val="121827840"/>
        <c:axId val="121676352"/>
      </c:barChart>
      <c:valAx>
        <c:axId val="121676352"/>
        <c:scaling>
          <c:orientation val="minMax"/>
        </c:scaling>
        <c:delete val="0"/>
        <c:axPos val="l"/>
        <c:majorGridlines>
          <c:spPr>
            <a:ln w="6345" cap="flat">
              <a:solidFill>
                <a:srgbClr val="B3B3B3"/>
              </a:solidFill>
              <a:prstDash val="solid"/>
              <a:round/>
            </a:ln>
          </c:spPr>
        </c:majorGridlines>
        <c:title>
          <c:tx>
            <c:rich>
              <a:bodyPr lIns="0" tIns="0" rIns="0" bIns="0"/>
              <a:lstStyle/>
              <a:p>
                <a:pPr marL="0" marR="0" indent="0" algn="ctr" defTabSz="914400" fontAlgn="auto" hangingPunct="1">
                  <a:lnSpc>
                    <a:spcPct val="100000"/>
                  </a:lnSpc>
                  <a:spcBef>
                    <a:spcPts val="0"/>
                  </a:spcBef>
                  <a:spcAft>
                    <a:spcPts val="0"/>
                  </a:spcAft>
                  <a:tabLst/>
                  <a:defRPr sz="900" b="0" i="0" u="none" strike="noStrike" kern="1200" baseline="0">
                    <a:solidFill>
                      <a:srgbClr val="000000"/>
                    </a:solidFill>
                    <a:latin typeface="Calibri"/>
                  </a:defRPr>
                </a:pPr>
                <a:r>
                  <a:rPr lang="es-CO" sz="900" b="0" i="0" u="none" strike="noStrike" kern="1200" cap="none" spc="0" baseline="0">
                    <a:solidFill>
                      <a:srgbClr val="000000"/>
                    </a:solidFill>
                    <a:uFillTx/>
                    <a:latin typeface="Calibri"/>
                  </a:rPr>
                  <a:t>Metros cúbicos</a:t>
                </a:r>
              </a:p>
            </c:rich>
          </c:tx>
          <c:layout/>
          <c:overlay val="0"/>
          <c:spPr>
            <a:noFill/>
            <a:ln>
              <a:noFill/>
            </a:ln>
          </c:spPr>
        </c:title>
        <c:numFmt formatCode="General" sourceLinked="1"/>
        <c:majorTickMark val="none"/>
        <c:minorTickMark val="none"/>
        <c:tickLblPos val="nextTo"/>
        <c:spPr>
          <a:noFill/>
          <a:ln w="6345" cap="flat">
            <a:solidFill>
              <a:srgbClr val="B3B3B3"/>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defRPr>
            </a:pPr>
            <a:endParaRPr lang="es-CO"/>
          </a:p>
        </c:txPr>
        <c:crossAx val="121827840"/>
        <c:crossesAt val="0"/>
        <c:crossBetween val="between"/>
      </c:valAx>
      <c:catAx>
        <c:axId val="121827840"/>
        <c:scaling>
          <c:orientation val="minMax"/>
        </c:scaling>
        <c:delete val="0"/>
        <c:axPos val="b"/>
        <c:title>
          <c:tx>
            <c:rich>
              <a:bodyPr lIns="0" tIns="0" rIns="0" bIns="0"/>
              <a:lstStyle/>
              <a:p>
                <a:pPr marL="0" marR="0" indent="0" algn="ctr" defTabSz="914400" fontAlgn="auto" hangingPunct="1">
                  <a:lnSpc>
                    <a:spcPct val="100000"/>
                  </a:lnSpc>
                  <a:spcBef>
                    <a:spcPts val="0"/>
                  </a:spcBef>
                  <a:spcAft>
                    <a:spcPts val="0"/>
                  </a:spcAft>
                  <a:tabLst/>
                  <a:defRPr sz="900" b="0" i="0" u="none" strike="noStrike" kern="1200" baseline="0">
                    <a:solidFill>
                      <a:srgbClr val="000000"/>
                    </a:solidFill>
                    <a:latin typeface="Calibri"/>
                  </a:defRPr>
                </a:pPr>
                <a:r>
                  <a:rPr lang="es-CO" sz="900" b="0" i="0" u="none" strike="noStrike" kern="1200" cap="none" spc="0" baseline="0">
                    <a:solidFill>
                      <a:srgbClr val="000000"/>
                    </a:solidFill>
                    <a:uFillTx/>
                    <a:latin typeface="Calibri"/>
                  </a:rPr>
                  <a:t>Nov- Dic Ene- Feb Mar-Abr May-Jun Jul-Ago Sep-Oct</a:t>
                </a:r>
              </a:p>
            </c:rich>
          </c:tx>
          <c:layout/>
          <c:overlay val="0"/>
          <c:spPr>
            <a:noFill/>
            <a:ln>
              <a:noFill/>
            </a:ln>
          </c:spPr>
        </c:title>
        <c:majorTickMark val="none"/>
        <c:minorTickMark val="none"/>
        <c:tickLblPos val="nextTo"/>
        <c:spPr>
          <a:noFill/>
          <a:ln w="6345" cap="flat">
            <a:solidFill>
              <a:srgbClr val="B3B3B3"/>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defRPr>
            </a:pPr>
            <a:endParaRPr lang="es-CO"/>
          </a:p>
        </c:txPr>
        <c:crossAx val="121676352"/>
        <c:crossesAt val="0"/>
        <c:auto val="1"/>
        <c:lblAlgn val="ctr"/>
        <c:lblOffset val="100"/>
        <c:noMultiLvlLbl val="0"/>
      </c:catAx>
      <c:spPr>
        <a:noFill/>
        <a:ln w="9528">
          <a:solidFill>
            <a:srgbClr val="B3B3B3"/>
          </a:solidFill>
          <a:prstDash val="solid"/>
        </a:ln>
      </c:spPr>
    </c:plotArea>
    <c:plotVisOnly val="1"/>
    <c:dispBlanksAs val="gap"/>
    <c:showDLblsOverMax val="0"/>
  </c:chart>
  <c:spPr>
    <a:solidFill>
      <a:srgbClr val="FFFFFF"/>
    </a:solidFill>
    <a:ln>
      <a:noFill/>
    </a:ln>
  </c:spPr>
  <c:txPr>
    <a:bodyPr lIns="0" tIns="0" rIns="0" bIns="0"/>
    <a:lstStyle/>
    <a:p>
      <a:pPr marL="0" marR="0" indent="0" defTabSz="914400" fontAlgn="auto" hangingPunct="1">
        <a:lnSpc>
          <a:spcPct val="100000"/>
        </a:lnSpc>
        <a:spcBef>
          <a:spcPts val="0"/>
        </a:spcBef>
        <a:spcAft>
          <a:spcPts val="0"/>
        </a:spcAft>
        <a:tabLst/>
        <a:defRPr lang="es-ES" sz="1000" b="0" i="0" u="none" strike="noStrike" kern="1200" baseline="0">
          <a:solidFill>
            <a:srgbClr val="000000"/>
          </a:solidFill>
          <a:latin typeface="Calibri"/>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lIns="0" tIns="0" rIns="0" bIns="0"/>
          <a:lstStyle/>
          <a:p>
            <a:pPr marL="0" marR="0" indent="0" algn="ctr" defTabSz="914400" fontAlgn="auto" hangingPunct="1">
              <a:lnSpc>
                <a:spcPct val="100000"/>
              </a:lnSpc>
              <a:spcBef>
                <a:spcPts val="0"/>
              </a:spcBef>
              <a:spcAft>
                <a:spcPts val="0"/>
              </a:spcAft>
              <a:tabLst/>
              <a:defRPr sz="1300" b="0" i="0" u="none" strike="noStrike" kern="1200" baseline="0">
                <a:solidFill>
                  <a:srgbClr val="000000"/>
                </a:solidFill>
                <a:latin typeface="Calibri"/>
              </a:defRPr>
            </a:pPr>
            <a:r>
              <a:rPr lang="es-CO" sz="1300" b="0" i="0" u="none" strike="noStrike" kern="1200" cap="none" spc="0" baseline="0">
                <a:solidFill>
                  <a:srgbClr val="000000"/>
                </a:solidFill>
                <a:uFillTx/>
                <a:latin typeface="Calibri"/>
              </a:rPr>
              <a:t>CONSUMO DE ENERGÍA ENTIDAD</a:t>
            </a:r>
          </a:p>
        </c:rich>
      </c:tx>
      <c:layout/>
      <c:overlay val="0"/>
      <c:spPr>
        <a:noFill/>
        <a:ln>
          <a:noFill/>
        </a:ln>
      </c:spPr>
    </c:title>
    <c:autoTitleDeleted val="0"/>
    <c:view3D>
      <c:rotX val="14"/>
      <c:rotY val="19"/>
      <c:rAngAx val="1"/>
    </c:view3D>
    <c:floor>
      <c:thickness val="0"/>
      <c:spPr>
        <a:solidFill>
          <a:srgbClr val="CCCCCC"/>
        </a:solidFill>
        <a:ln w="6345" cap="flat">
          <a:solidFill>
            <a:srgbClr val="B3B3B3"/>
          </a:solidFill>
          <a:prstDash val="solid"/>
          <a:round/>
        </a:ln>
      </c:spPr>
    </c:floor>
    <c:sideWall>
      <c:thickness val="0"/>
      <c:spPr>
        <a:noFill/>
        <a:ln w="9528">
          <a:solidFill>
            <a:srgbClr val="B3B3B3"/>
          </a:solidFill>
          <a:prstDash val="solid"/>
        </a:ln>
      </c:spPr>
    </c:sideWall>
    <c:backWall>
      <c:thickness val="0"/>
      <c:spPr>
        <a:noFill/>
        <a:ln w="9528">
          <a:solidFill>
            <a:srgbClr val="B3B3B3"/>
          </a:solidFill>
          <a:prstDash val="solid"/>
        </a:ln>
      </c:spPr>
    </c:backWall>
    <c:plotArea>
      <c:layout/>
      <c:bar3DChart>
        <c:barDir val="col"/>
        <c:grouping val="clustered"/>
        <c:varyColors val="0"/>
        <c:ser>
          <c:idx val="0"/>
          <c:order val="0"/>
          <c:spPr>
            <a:solidFill>
              <a:srgbClr val="004586"/>
            </a:solidFill>
            <a:ln>
              <a:noFill/>
            </a:ln>
          </c:spPr>
          <c:invertIfNegative val="0"/>
          <c:val>
            <c:numRef>
              <c:f>'PIGA_-_Seguimiento 2016'!$D$32:$O$32</c:f>
              <c:numCache>
                <c:formatCode>#,##0</c:formatCode>
                <c:ptCount val="12"/>
                <c:pt idx="0">
                  <c:v>42965</c:v>
                </c:pt>
                <c:pt idx="1">
                  <c:v>44434</c:v>
                </c:pt>
                <c:pt idx="2">
                  <c:v>40494</c:v>
                </c:pt>
                <c:pt idx="3">
                  <c:v>49081</c:v>
                </c:pt>
                <c:pt idx="4">
                  <c:v>39790</c:v>
                </c:pt>
                <c:pt idx="5">
                  <c:v>54099</c:v>
                </c:pt>
                <c:pt idx="6">
                  <c:v>58661</c:v>
                </c:pt>
                <c:pt idx="7">
                  <c:v>52117</c:v>
                </c:pt>
                <c:pt idx="8">
                  <c:v>47827</c:v>
                </c:pt>
                <c:pt idx="9">
                  <c:v>46662</c:v>
                </c:pt>
                <c:pt idx="10">
                  <c:v>47677</c:v>
                </c:pt>
                <c:pt idx="11">
                  <c:v>51171</c:v>
                </c:pt>
              </c:numCache>
            </c:numRef>
          </c:val>
          <c:extLst>
            <c:ext xmlns:c16="http://schemas.microsoft.com/office/drawing/2014/chart" uri="{C3380CC4-5D6E-409C-BE32-E72D297353CC}">
              <c16:uniqueId val="{00000000-2A81-4DF3-B980-B71D97E8762B}"/>
            </c:ext>
          </c:extLst>
        </c:ser>
        <c:dLbls>
          <c:showLegendKey val="0"/>
          <c:showVal val="0"/>
          <c:showCatName val="0"/>
          <c:showSerName val="0"/>
          <c:showPercent val="0"/>
          <c:showBubbleSize val="0"/>
        </c:dLbls>
        <c:gapWidth val="150"/>
        <c:shape val="box"/>
        <c:axId val="121829888"/>
        <c:axId val="121678080"/>
        <c:axId val="0"/>
      </c:bar3DChart>
      <c:valAx>
        <c:axId val="121678080"/>
        <c:scaling>
          <c:orientation val="minMax"/>
        </c:scaling>
        <c:delete val="0"/>
        <c:axPos val="l"/>
        <c:majorGridlines>
          <c:spPr>
            <a:ln w="6345" cap="flat">
              <a:solidFill>
                <a:srgbClr val="B3B3B3"/>
              </a:solidFill>
              <a:prstDash val="solid"/>
              <a:round/>
            </a:ln>
          </c:spPr>
        </c:majorGridlines>
        <c:title>
          <c:tx>
            <c:rich>
              <a:bodyPr lIns="0" tIns="0" rIns="0" bIns="0"/>
              <a:lstStyle/>
              <a:p>
                <a:pPr marL="0" marR="0" indent="0" algn="ctr" defTabSz="914400" fontAlgn="auto" hangingPunct="1">
                  <a:lnSpc>
                    <a:spcPct val="100000"/>
                  </a:lnSpc>
                  <a:spcBef>
                    <a:spcPts val="0"/>
                  </a:spcBef>
                  <a:spcAft>
                    <a:spcPts val="0"/>
                  </a:spcAft>
                  <a:tabLst/>
                  <a:defRPr sz="900" b="0" i="0" u="none" strike="noStrike" kern="1200" baseline="0">
                    <a:solidFill>
                      <a:srgbClr val="000000"/>
                    </a:solidFill>
                    <a:latin typeface="Calibri"/>
                  </a:defRPr>
                </a:pPr>
                <a:r>
                  <a:rPr lang="es-CO" sz="900" b="0" i="0" u="none" strike="noStrike" kern="1200" cap="none" spc="0" baseline="0">
                    <a:solidFill>
                      <a:srgbClr val="000000"/>
                    </a:solidFill>
                    <a:uFillTx/>
                    <a:latin typeface="Calibri"/>
                  </a:rPr>
                  <a:t>KW</a:t>
                </a:r>
              </a:p>
            </c:rich>
          </c:tx>
          <c:layout/>
          <c:overlay val="0"/>
          <c:spPr>
            <a:noFill/>
            <a:ln>
              <a:noFill/>
            </a:ln>
          </c:spPr>
        </c:title>
        <c:numFmt formatCode="#,##0" sourceLinked="1"/>
        <c:majorTickMark val="none"/>
        <c:minorTickMark val="none"/>
        <c:tickLblPos val="nextTo"/>
        <c:spPr>
          <a:noFill/>
          <a:ln w="6345" cap="flat">
            <a:solidFill>
              <a:srgbClr val="B3B3B3"/>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defRPr>
            </a:pPr>
            <a:endParaRPr lang="es-CO"/>
          </a:p>
        </c:txPr>
        <c:crossAx val="121829888"/>
        <c:crossesAt val="0"/>
        <c:crossBetween val="between"/>
      </c:valAx>
      <c:catAx>
        <c:axId val="121829888"/>
        <c:scaling>
          <c:orientation val="minMax"/>
        </c:scaling>
        <c:delete val="0"/>
        <c:axPos val="b"/>
        <c:title>
          <c:tx>
            <c:rich>
              <a:bodyPr lIns="0" tIns="0" rIns="0" bIns="0"/>
              <a:lstStyle/>
              <a:p>
                <a:pPr marL="0" marR="0" indent="0" algn="ctr" defTabSz="914400" fontAlgn="auto" hangingPunct="1">
                  <a:lnSpc>
                    <a:spcPct val="100000"/>
                  </a:lnSpc>
                  <a:spcBef>
                    <a:spcPts val="0"/>
                  </a:spcBef>
                  <a:spcAft>
                    <a:spcPts val="0"/>
                  </a:spcAft>
                  <a:tabLst/>
                  <a:defRPr sz="900" b="0" i="0" u="none" strike="noStrike" kern="1200" baseline="0">
                    <a:solidFill>
                      <a:srgbClr val="000000"/>
                    </a:solidFill>
                    <a:latin typeface="Calibri"/>
                  </a:defRPr>
                </a:pPr>
                <a:r>
                  <a:rPr lang="es-CO" sz="900" b="0" i="0" u="none" strike="noStrike" kern="1200" cap="none" spc="0" baseline="0">
                    <a:solidFill>
                      <a:srgbClr val="000000"/>
                    </a:solidFill>
                    <a:uFillTx/>
                    <a:latin typeface="Calibri"/>
                  </a:rPr>
                  <a:t>Ene Feb Mar Abr May Jun Jul Ago Sep Oct Nov Oct Nov Dic</a:t>
                </a:r>
              </a:p>
            </c:rich>
          </c:tx>
          <c:layout/>
          <c:overlay val="0"/>
          <c:spPr>
            <a:noFill/>
            <a:ln>
              <a:noFill/>
            </a:ln>
          </c:spPr>
        </c:title>
        <c:majorTickMark val="none"/>
        <c:minorTickMark val="none"/>
        <c:tickLblPos val="nextTo"/>
        <c:spPr>
          <a:noFill/>
          <a:ln w="6345" cap="flat">
            <a:solidFill>
              <a:srgbClr val="B3B3B3"/>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defRPr>
            </a:pPr>
            <a:endParaRPr lang="es-CO"/>
          </a:p>
        </c:txPr>
        <c:crossAx val="121678080"/>
        <c:crossesAt val="0"/>
        <c:auto val="1"/>
        <c:lblAlgn val="ctr"/>
        <c:lblOffset val="100"/>
        <c:noMultiLvlLbl val="0"/>
      </c:catAx>
      <c:spPr>
        <a:noFill/>
        <a:ln>
          <a:noFill/>
        </a:ln>
      </c:spPr>
    </c:plotArea>
    <c:plotVisOnly val="1"/>
    <c:dispBlanksAs val="gap"/>
    <c:showDLblsOverMax val="0"/>
  </c:chart>
  <c:spPr>
    <a:solidFill>
      <a:srgbClr val="FFFFFF"/>
    </a:solidFill>
    <a:ln>
      <a:noFill/>
    </a:ln>
  </c:spPr>
  <c:txPr>
    <a:bodyPr lIns="0" tIns="0" rIns="0" bIns="0"/>
    <a:lstStyle/>
    <a:p>
      <a:pPr marL="0" marR="0" indent="0" defTabSz="914400" fontAlgn="auto" hangingPunct="1">
        <a:lnSpc>
          <a:spcPct val="100000"/>
        </a:lnSpc>
        <a:spcBef>
          <a:spcPts val="0"/>
        </a:spcBef>
        <a:spcAft>
          <a:spcPts val="0"/>
        </a:spcAft>
        <a:tabLst/>
        <a:defRPr lang="es-ES" sz="1000" b="0" i="0" u="none" strike="noStrike" kern="1200" baseline="0">
          <a:solidFill>
            <a:srgbClr val="000000"/>
          </a:solidFill>
          <a:latin typeface="Calibri"/>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s-CO"/>
              <a:t>Gráfica</a:t>
            </a:r>
            <a:r>
              <a:rPr lang="es-CO" baseline="0"/>
              <a:t> 1</a:t>
            </a:r>
            <a:endParaRPr lang="es-CO"/>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O"/>
        </a:p>
      </c:txPr>
    </c:title>
    <c:autoTitleDeleted val="0"/>
    <c:plotArea>
      <c:layout/>
      <c:barChart>
        <c:barDir val="col"/>
        <c:grouping val="clustered"/>
        <c:varyColors val="0"/>
        <c:ser>
          <c:idx val="0"/>
          <c:order val="0"/>
          <c:tx>
            <c:v>Documentos SIG 2015</c:v>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2">
                          <a:lumMod val="35000"/>
                          <a:lumOff val="65000"/>
                        </a:schemeClr>
                      </a:solidFill>
                    </a:ln>
                    <a:effectLst/>
                  </c:spPr>
                </c15:leaderLines>
              </c:ext>
            </c:extLst>
          </c:dLbls>
          <c:cat>
            <c:strRef>
              <c:f>'MCO-02-Actual. Doc SIG 2016'!$B$32:$B$34</c:f>
              <c:strCache>
                <c:ptCount val="3"/>
                <c:pt idx="0">
                  <c:v>NÚMERO ACTUAL DE PROCEDIMIENTOS</c:v>
                </c:pt>
                <c:pt idx="1">
                  <c:v>NÚMERO ACTUAL DE FORMATOS</c:v>
                </c:pt>
                <c:pt idx="2">
                  <c:v>NÚMERO ACTUAL DE OTROS DOCUMENTOS</c:v>
                </c:pt>
              </c:strCache>
            </c:strRef>
          </c:cat>
          <c:val>
            <c:numRef>
              <c:f>'MCO-02-Actual. Doc SIG 2016'!$C$20:$C$22</c:f>
              <c:numCache>
                <c:formatCode>General</c:formatCode>
                <c:ptCount val="3"/>
                <c:pt idx="0">
                  <c:v>125</c:v>
                </c:pt>
                <c:pt idx="1">
                  <c:v>199</c:v>
                </c:pt>
                <c:pt idx="2">
                  <c:v>60</c:v>
                </c:pt>
              </c:numCache>
            </c:numRef>
          </c:val>
          <c:extLst>
            <c:ext xmlns:c16="http://schemas.microsoft.com/office/drawing/2014/chart" uri="{C3380CC4-5D6E-409C-BE32-E72D297353CC}">
              <c16:uniqueId val="{00000000-2CC4-4547-9504-FBCD9DCCBFB0}"/>
            </c:ext>
          </c:extLst>
        </c:ser>
        <c:ser>
          <c:idx val="1"/>
          <c:order val="1"/>
          <c:tx>
            <c:v>Documentos SIG 2016</c:v>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2">
                          <a:lumMod val="35000"/>
                          <a:lumOff val="65000"/>
                        </a:schemeClr>
                      </a:solidFill>
                    </a:ln>
                    <a:effectLst/>
                  </c:spPr>
                </c15:leaderLines>
              </c:ext>
            </c:extLst>
          </c:dLbls>
          <c:cat>
            <c:strRef>
              <c:f>'MCO-02-Actual. Doc SIG 2016'!$B$32:$B$34</c:f>
              <c:strCache>
                <c:ptCount val="3"/>
                <c:pt idx="0">
                  <c:v>NÚMERO ACTUAL DE PROCEDIMIENTOS</c:v>
                </c:pt>
                <c:pt idx="1">
                  <c:v>NÚMERO ACTUAL DE FORMATOS</c:v>
                </c:pt>
                <c:pt idx="2">
                  <c:v>NÚMERO ACTUAL DE OTROS DOCUMENTOS</c:v>
                </c:pt>
              </c:strCache>
            </c:strRef>
          </c:cat>
          <c:val>
            <c:numRef>
              <c:f>'MCO-02-Actual. Doc SIG 2016'!$N$32:$N$34</c:f>
              <c:numCache>
                <c:formatCode>General</c:formatCode>
                <c:ptCount val="3"/>
                <c:pt idx="0">
                  <c:v>131</c:v>
                </c:pt>
                <c:pt idx="1">
                  <c:v>244</c:v>
                </c:pt>
                <c:pt idx="2">
                  <c:v>76</c:v>
                </c:pt>
              </c:numCache>
            </c:numRef>
          </c:val>
          <c:extLst>
            <c:ext xmlns:c16="http://schemas.microsoft.com/office/drawing/2014/chart" uri="{C3380CC4-5D6E-409C-BE32-E72D297353CC}">
              <c16:uniqueId val="{00000001-2CC4-4547-9504-FBCD9DCCBFB0}"/>
            </c:ext>
          </c:extLst>
        </c:ser>
        <c:dLbls>
          <c:showLegendKey val="0"/>
          <c:showVal val="1"/>
          <c:showCatName val="0"/>
          <c:showSerName val="0"/>
          <c:showPercent val="0"/>
          <c:showBubbleSize val="0"/>
        </c:dLbls>
        <c:gapWidth val="100"/>
        <c:overlap val="-24"/>
        <c:axId val="703476048"/>
        <c:axId val="703476440"/>
      </c:barChart>
      <c:catAx>
        <c:axId val="703476048"/>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crossAx val="703476440"/>
        <c:crosses val="autoZero"/>
        <c:auto val="1"/>
        <c:lblAlgn val="ctr"/>
        <c:lblOffset val="100"/>
        <c:noMultiLvlLbl val="0"/>
      </c:catAx>
      <c:valAx>
        <c:axId val="703476440"/>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crossAx val="7034760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1.xm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absoluteAnchor>
    <xdr:pos x="0" y="60681595"/>
    <xdr:ext cx="4762798" cy="3705843"/>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60681595"/>
    <xdr:ext cx="4762798" cy="3705843"/>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60681595"/>
    <xdr:ext cx="4762798" cy="3705843"/>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60681595"/>
    <xdr:ext cx="4762798" cy="3705843"/>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13815724" y="5952963"/>
    <xdr:ext cx="4281842" cy="3247198"/>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13546442" y="13915796"/>
    <xdr:ext cx="4106881" cy="3234241"/>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552242" y="15124"/>
    <xdr:ext cx="1423437" cy="973442"/>
    <xdr:pic>
      <xdr:nvPicPr>
        <xdr:cNvPr id="2" name="Imagen 1">
          <a:extLst>
            <a:ext uri="{FF2B5EF4-FFF2-40B4-BE49-F238E27FC236}">
              <a16:creationId xmlns:a16="http://schemas.microsoft.com/office/drawing/2014/main" id="{00000000-0000-0000-0000-000000000000}"/>
            </a:ext>
          </a:extLst>
        </xdr:cNvPr>
        <xdr:cNvPicPr>
          <a:picLocks noChangeAspect="1"/>
        </xdr:cNvPicPr>
      </xdr:nvPicPr>
      <xdr:blipFill>
        <a:blip xmlns:r="http://schemas.openxmlformats.org/officeDocument/2006/relationships" r:embed="rId1">
          <a:lum/>
          <a:alphaModFix/>
        </a:blip>
        <a:srcRect/>
        <a:stretch>
          <a:fillRect/>
        </a:stretch>
      </xdr:blipFill>
      <xdr:spPr>
        <a:xfrm>
          <a:off x="552242" y="15124"/>
          <a:ext cx="1423437" cy="973442"/>
        </a:xfrm>
        <a:prstGeom prst="rect">
          <a:avLst/>
        </a:prstGeom>
        <a:noFill/>
        <a:ln cap="flat">
          <a:noFill/>
        </a:ln>
      </xdr:spPr>
    </xdr:pic>
    <xdr:clientData/>
  </xdr:absoluteAnchor>
  <xdr:absoluteAnchor>
    <xdr:pos x="0" y="14077950"/>
    <xdr:ext cx="3857625" cy="3456748"/>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3800475" y="14049375"/>
    <xdr:ext cx="3686175" cy="3390900"/>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782644" y="356"/>
    <xdr:ext cx="1316159" cy="916201"/>
    <xdr:pic>
      <xdr:nvPicPr>
        <xdr:cNvPr id="2" name="Imagen 1">
          <a:extLst>
            <a:ext uri="{FF2B5EF4-FFF2-40B4-BE49-F238E27FC236}">
              <a16:creationId xmlns:a16="http://schemas.microsoft.com/office/drawing/2014/main" id="{00000000-0000-0000-0000-000000000000}"/>
            </a:ext>
          </a:extLst>
        </xdr:cNvPr>
        <xdr:cNvPicPr>
          <a:picLocks noChangeAspect="1"/>
        </xdr:cNvPicPr>
      </xdr:nvPicPr>
      <xdr:blipFill>
        <a:blip xmlns:r="http://schemas.openxmlformats.org/officeDocument/2006/relationships" r:embed="rId1">
          <a:lum/>
          <a:alphaModFix/>
        </a:blip>
        <a:srcRect/>
        <a:stretch>
          <a:fillRect/>
        </a:stretch>
      </xdr:blipFill>
      <xdr:spPr>
        <a:xfrm>
          <a:off x="782644" y="356"/>
          <a:ext cx="1316159" cy="916201"/>
        </a:xfrm>
        <a:prstGeom prst="rect">
          <a:avLst/>
        </a:prstGeom>
        <a:noFill/>
        <a:ln cap="flat">
          <a:noFill/>
        </a:ln>
      </xdr:spPr>
    </xdr:pic>
    <xdr:clientData/>
  </xdr:absoluteAnchor>
  <xdr:twoCellAnchor>
    <xdr:from>
      <xdr:col>0</xdr:col>
      <xdr:colOff>63501</xdr:colOff>
      <xdr:row>38</xdr:row>
      <xdr:rowOff>42334</xdr:rowOff>
    </xdr:from>
    <xdr:to>
      <xdr:col>4</xdr:col>
      <xdr:colOff>81644</xdr:colOff>
      <xdr:row>43</xdr:row>
      <xdr:rowOff>423333</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158750</xdr:colOff>
      <xdr:row>38</xdr:row>
      <xdr:rowOff>31750</xdr:rowOff>
    </xdr:from>
    <xdr:to>
      <xdr:col>9</xdr:col>
      <xdr:colOff>550333</xdr:colOff>
      <xdr:row>43</xdr:row>
      <xdr:rowOff>444500</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742950</xdr:colOff>
      <xdr:row>25</xdr:row>
      <xdr:rowOff>80962</xdr:rowOff>
    </xdr:from>
    <xdr:to>
      <xdr:col>9</xdr:col>
      <xdr:colOff>38100</xdr:colOff>
      <xdr:row>32</xdr:row>
      <xdr:rowOff>400050</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absoluteAnchor>
    <xdr:pos x="590550" y="38100"/>
    <xdr:ext cx="1316159" cy="916201"/>
    <xdr:pic>
      <xdr:nvPicPr>
        <xdr:cNvPr id="5" name="Imagen 4">
          <a:extLst>
            <a:ext uri="{FF2B5EF4-FFF2-40B4-BE49-F238E27FC236}">
              <a16:creationId xmlns:a16="http://schemas.microsoft.com/office/drawing/2014/main" id="{00000000-0000-0000-0000-000000000000}"/>
            </a:ext>
          </a:extLst>
        </xdr:cNvPr>
        <xdr:cNvPicPr>
          <a:picLocks noChangeAspect="1"/>
        </xdr:cNvPicPr>
      </xdr:nvPicPr>
      <xdr:blipFill>
        <a:blip xmlns:r="http://schemas.openxmlformats.org/officeDocument/2006/relationships" r:embed="rId2">
          <a:lum/>
          <a:alphaModFix/>
        </a:blip>
        <a:srcRect/>
        <a:stretch>
          <a:fillRect/>
        </a:stretch>
      </xdr:blipFill>
      <xdr:spPr>
        <a:xfrm>
          <a:off x="590550" y="38100"/>
          <a:ext cx="1316159" cy="916201"/>
        </a:xfrm>
        <a:prstGeom prst="rect">
          <a:avLst/>
        </a:prstGeom>
        <a:noFill/>
        <a:ln cap="flat">
          <a:noFill/>
        </a:ln>
      </xdr:spPr>
    </xdr:pic>
    <xdr:clientData/>
  </xdr:absoluteAnchor>
</xdr:wsDr>
</file>

<file path=xl/drawings/drawing9.xml><?xml version="1.0" encoding="utf-8"?>
<xdr:wsDr xmlns:xdr="http://schemas.openxmlformats.org/drawingml/2006/spreadsheetDrawing" xmlns:a="http://schemas.openxmlformats.org/drawingml/2006/main">
  <xdr:absoluteAnchor>
    <xdr:pos x="42345" y="9496425"/>
    <xdr:ext cx="5844105" cy="3409950"/>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95325" y="95250"/>
    <xdr:ext cx="1316159" cy="916201"/>
    <xdr:pic>
      <xdr:nvPicPr>
        <xdr:cNvPr id="4" name="Imagen 3">
          <a:extLst>
            <a:ext uri="{FF2B5EF4-FFF2-40B4-BE49-F238E27FC236}">
              <a16:creationId xmlns:a16="http://schemas.microsoft.com/office/drawing/2014/main" id="{00000000-0000-0000-0000-000000000000}"/>
            </a:ext>
          </a:extLst>
        </xdr:cNvPr>
        <xdr:cNvPicPr>
          <a:picLocks noChangeAspect="1"/>
        </xdr:cNvPicPr>
      </xdr:nvPicPr>
      <xdr:blipFill>
        <a:blip xmlns:r="http://schemas.openxmlformats.org/officeDocument/2006/relationships" r:embed="rId2">
          <a:lum/>
          <a:alphaModFix/>
        </a:blip>
        <a:srcRect/>
        <a:stretch>
          <a:fillRect/>
        </a:stretch>
      </xdr:blipFill>
      <xdr:spPr>
        <a:xfrm>
          <a:off x="695325" y="95250"/>
          <a:ext cx="1316159" cy="916201"/>
        </a:xfrm>
        <a:prstGeom prst="rect">
          <a:avLst/>
        </a:prstGeom>
        <a:noFill/>
        <a:ln cap="flat">
          <a:noFill/>
        </a:ln>
      </xdr:spPr>
    </xdr:pic>
    <xdr:clientData/>
  </xdr:absolute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F40"/>
  <sheetViews>
    <sheetView workbookViewId="0"/>
  </sheetViews>
  <sheetFormatPr baseColWidth="10" defaultRowHeight="12.75"/>
  <cols>
    <col min="1" max="1" width="9.5703125" style="2" customWidth="1"/>
    <col min="2" max="2" width="10.5703125" style="2" customWidth="1"/>
    <col min="3" max="3" width="19.7109375" style="2" customWidth="1"/>
    <col min="4" max="4" width="16.85546875" style="2" customWidth="1"/>
    <col min="5" max="5" width="18.42578125" style="2" customWidth="1"/>
    <col min="6" max="7" width="17.28515625" style="2" customWidth="1"/>
    <col min="8" max="8" width="20.140625" style="2" customWidth="1"/>
    <col min="9" max="9" width="18.7109375" style="2" customWidth="1"/>
    <col min="10" max="10" width="18.42578125" style="2" customWidth="1"/>
    <col min="11" max="11" width="17.140625" style="2" customWidth="1"/>
    <col min="12" max="12" width="17.85546875" style="2" customWidth="1"/>
    <col min="13" max="13" width="52.7109375" style="2" customWidth="1"/>
    <col min="14" max="14" width="2.7109375" style="2" customWidth="1"/>
    <col min="15" max="1020" width="11.42578125" style="2" customWidth="1"/>
    <col min="1021" max="1021" width="11.42578125" customWidth="1"/>
  </cols>
  <sheetData>
    <row r="1" spans="1:1020" ht="13.9" customHeight="1">
      <c r="A1" s="152" t="s">
        <v>0</v>
      </c>
      <c r="B1" s="152"/>
      <c r="C1" s="152"/>
      <c r="D1" s="152"/>
      <c r="E1" s="152"/>
      <c r="F1" s="152"/>
      <c r="G1" s="152"/>
      <c r="H1" s="152"/>
      <c r="I1" s="152"/>
      <c r="J1" s="152"/>
      <c r="K1" s="152"/>
      <c r="L1" s="152"/>
      <c r="M1" s="152"/>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row>
    <row r="2" spans="1:1020" ht="13.9" customHeight="1">
      <c r="A2" s="152"/>
      <c r="B2" s="152"/>
      <c r="C2" s="152"/>
      <c r="D2" s="152"/>
      <c r="E2" s="152"/>
      <c r="F2" s="152"/>
      <c r="G2" s="152"/>
      <c r="H2" s="152"/>
      <c r="I2" s="152"/>
      <c r="J2" s="152"/>
      <c r="K2" s="152"/>
      <c r="L2" s="152"/>
      <c r="M2" s="152"/>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row>
    <row r="3" spans="1:1020" ht="13.9" customHeight="1">
      <c r="A3" s="152"/>
      <c r="B3" s="152"/>
      <c r="C3" s="152"/>
      <c r="D3" s="152"/>
      <c r="E3" s="152"/>
      <c r="F3" s="152"/>
      <c r="G3" s="152"/>
      <c r="H3" s="152"/>
      <c r="I3" s="152"/>
      <c r="J3" s="152"/>
      <c r="K3" s="152"/>
      <c r="L3" s="152"/>
      <c r="M3" s="152"/>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row>
    <row r="4" spans="1:1020" ht="13.9" customHeight="1">
      <c r="A4" s="152" t="s">
        <v>1</v>
      </c>
      <c r="B4" s="152"/>
      <c r="C4" s="152"/>
      <c r="D4" s="152"/>
      <c r="E4" s="152"/>
      <c r="F4" s="152"/>
      <c r="G4" s="152"/>
      <c r="H4" s="152"/>
      <c r="I4" s="152"/>
      <c r="J4" s="152"/>
      <c r="K4" s="152"/>
      <c r="L4" s="152"/>
      <c r="M4" s="152"/>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row>
    <row r="5" spans="1:1020" ht="13.9" customHeight="1">
      <c r="A5" s="152"/>
      <c r="B5" s="152"/>
      <c r="C5" s="152"/>
      <c r="D5" s="152"/>
      <c r="E5" s="152"/>
      <c r="F5" s="152"/>
      <c r="G5" s="152"/>
      <c r="H5" s="152"/>
      <c r="I5" s="152"/>
      <c r="J5" s="152"/>
      <c r="K5" s="152"/>
      <c r="L5" s="152"/>
      <c r="M5" s="152"/>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row>
    <row r="6" spans="1:1020" ht="13.9" customHeight="1">
      <c r="A6" s="152"/>
      <c r="B6" s="152"/>
      <c r="C6" s="152"/>
      <c r="D6" s="152"/>
      <c r="E6" s="152"/>
      <c r="F6" s="152"/>
      <c r="G6" s="152"/>
      <c r="H6" s="152"/>
      <c r="I6" s="152"/>
      <c r="J6" s="152"/>
      <c r="K6" s="152"/>
      <c r="L6" s="152"/>
      <c r="M6" s="152"/>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row>
    <row r="7" spans="1:1020">
      <c r="A7" s="153"/>
      <c r="B7" s="153"/>
      <c r="C7" s="153"/>
      <c r="D7" s="153"/>
      <c r="E7" s="153"/>
      <c r="F7" s="153"/>
      <c r="G7" s="153"/>
      <c r="H7" s="153"/>
      <c r="I7" s="153"/>
      <c r="J7" s="153"/>
      <c r="K7" s="153"/>
      <c r="L7" s="153"/>
      <c r="M7" s="153"/>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row>
    <row r="8" spans="1:1020" ht="30" customHeight="1">
      <c r="A8" s="154" t="s">
        <v>2</v>
      </c>
      <c r="B8" s="154"/>
      <c r="C8" s="154"/>
      <c r="D8" s="154"/>
      <c r="E8" s="154"/>
      <c r="F8" s="154"/>
      <c r="G8" s="154"/>
      <c r="H8" s="154"/>
      <c r="I8" s="154"/>
      <c r="J8" s="154"/>
      <c r="K8" s="154"/>
      <c r="L8" s="154"/>
      <c r="M8" s="154"/>
    </row>
    <row r="9" spans="1:1020" ht="42" customHeight="1">
      <c r="A9" s="155" t="s">
        <v>3</v>
      </c>
      <c r="B9" s="155"/>
      <c r="C9" s="155"/>
      <c r="D9" s="156" t="s">
        <v>4</v>
      </c>
      <c r="E9" s="156"/>
      <c r="F9" s="156"/>
      <c r="G9" s="156"/>
      <c r="H9" s="156"/>
      <c r="I9" s="156"/>
      <c r="J9" s="155" t="s">
        <v>5</v>
      </c>
      <c r="K9" s="155"/>
      <c r="L9" s="155"/>
      <c r="M9" s="4" t="s">
        <v>6</v>
      </c>
    </row>
    <row r="10" spans="1:1020" ht="42" customHeight="1">
      <c r="A10" s="155" t="s">
        <v>7</v>
      </c>
      <c r="B10" s="155"/>
      <c r="C10" s="155"/>
      <c r="D10" s="156" t="s">
        <v>8</v>
      </c>
      <c r="E10" s="156"/>
      <c r="F10" s="156"/>
      <c r="G10" s="156"/>
      <c r="H10" s="156"/>
      <c r="I10" s="156"/>
      <c r="J10" s="155" t="s">
        <v>9</v>
      </c>
      <c r="K10" s="155"/>
      <c r="L10" s="155"/>
      <c r="M10" s="4" t="s">
        <v>10</v>
      </c>
    </row>
    <row r="11" spans="1:1020" ht="15">
      <c r="A11" s="155" t="s">
        <v>11</v>
      </c>
      <c r="B11" s="155"/>
      <c r="C11" s="155"/>
      <c r="D11" s="156" t="s">
        <v>12</v>
      </c>
      <c r="E11" s="156"/>
      <c r="F11" s="156"/>
      <c r="G11" s="156"/>
      <c r="H11" s="156"/>
      <c r="I11" s="156"/>
      <c r="J11" s="155" t="s">
        <v>13</v>
      </c>
      <c r="K11" s="155"/>
      <c r="L11" s="155"/>
      <c r="M11" s="2">
        <v>2015</v>
      </c>
    </row>
    <row r="12" spans="1:1020" ht="6.75" customHeight="1">
      <c r="A12"/>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row>
    <row r="13" spans="1:1020" ht="30" customHeight="1">
      <c r="A13" s="154" t="s">
        <v>14</v>
      </c>
      <c r="B13" s="154"/>
      <c r="C13" s="154"/>
      <c r="D13" s="154"/>
      <c r="E13" s="154"/>
      <c r="F13" s="154"/>
      <c r="G13" s="154"/>
      <c r="H13" s="154"/>
      <c r="I13" s="154"/>
      <c r="J13" s="154"/>
      <c r="K13" s="154"/>
      <c r="L13" s="154"/>
      <c r="M13" s="154"/>
    </row>
    <row r="14" spans="1:1020" ht="45">
      <c r="A14" s="3" t="s">
        <v>15</v>
      </c>
      <c r="B14" s="5" t="s">
        <v>16</v>
      </c>
      <c r="C14" s="5" t="s">
        <v>17</v>
      </c>
      <c r="D14" s="3" t="s">
        <v>18</v>
      </c>
      <c r="E14" s="3" t="s">
        <v>19</v>
      </c>
      <c r="F14" s="3" t="s">
        <v>20</v>
      </c>
      <c r="G14" s="3" t="s">
        <v>21</v>
      </c>
      <c r="H14" s="3" t="s">
        <v>22</v>
      </c>
      <c r="I14" s="3" t="s">
        <v>23</v>
      </c>
      <c r="J14" s="3" t="s">
        <v>20</v>
      </c>
      <c r="K14" s="3" t="s">
        <v>21</v>
      </c>
      <c r="L14" s="3" t="s">
        <v>22</v>
      </c>
      <c r="M14" s="3" t="s">
        <v>24</v>
      </c>
    </row>
    <row r="15" spans="1:1020" ht="44.85" customHeight="1">
      <c r="A15" s="6"/>
      <c r="B15" s="7"/>
      <c r="C15" s="8"/>
      <c r="D15" s="8"/>
      <c r="E15" s="8"/>
      <c r="F15" s="8"/>
      <c r="G15" s="8"/>
      <c r="H15" s="8">
        <f t="shared" ref="H15:H27" si="0">+F15+G15</f>
        <v>0</v>
      </c>
      <c r="I15" s="8"/>
      <c r="J15" s="8"/>
      <c r="K15" s="8"/>
      <c r="L15" s="8">
        <f t="shared" ref="L15:L27" si="1">+J15-K15</f>
        <v>0</v>
      </c>
      <c r="M15" s="8"/>
    </row>
    <row r="16" spans="1:1020" ht="44.85" customHeight="1">
      <c r="A16" s="6"/>
      <c r="B16" s="7"/>
      <c r="C16" s="8"/>
      <c r="D16" s="8"/>
      <c r="E16" s="8"/>
      <c r="F16" s="8"/>
      <c r="G16" s="8"/>
      <c r="H16" s="8">
        <f t="shared" si="0"/>
        <v>0</v>
      </c>
      <c r="I16" s="8"/>
      <c r="J16" s="8"/>
      <c r="K16" s="8"/>
      <c r="L16" s="8">
        <f t="shared" si="1"/>
        <v>0</v>
      </c>
      <c r="M16" s="8"/>
    </row>
    <row r="17" spans="1:1020" ht="44.85" customHeight="1">
      <c r="A17" s="6"/>
      <c r="B17" s="7"/>
      <c r="C17" s="8"/>
      <c r="D17" s="8"/>
      <c r="E17" s="8"/>
      <c r="F17" s="8"/>
      <c r="G17" s="8"/>
      <c r="H17" s="8">
        <f t="shared" si="0"/>
        <v>0</v>
      </c>
      <c r="I17" s="8"/>
      <c r="J17" s="8"/>
      <c r="K17" s="8"/>
      <c r="L17" s="8">
        <f t="shared" si="1"/>
        <v>0</v>
      </c>
      <c r="M17" s="8"/>
    </row>
    <row r="18" spans="1:1020" ht="44.85" customHeight="1">
      <c r="A18" s="6"/>
      <c r="B18" s="9"/>
      <c r="C18" s="10"/>
      <c r="D18" s="10"/>
      <c r="E18" s="10"/>
      <c r="F18" s="10"/>
      <c r="G18" s="10"/>
      <c r="H18" s="8">
        <f t="shared" si="0"/>
        <v>0</v>
      </c>
      <c r="I18" s="10"/>
      <c r="J18" s="10"/>
      <c r="K18" s="10"/>
      <c r="L18" s="8">
        <f t="shared" si="1"/>
        <v>0</v>
      </c>
      <c r="M18" s="10"/>
    </row>
    <row r="19" spans="1:1020" ht="44.85" customHeight="1">
      <c r="A19" s="6"/>
      <c r="B19" s="11"/>
      <c r="C19" s="10"/>
      <c r="D19" s="10"/>
      <c r="E19" s="10"/>
      <c r="F19" s="10"/>
      <c r="G19" s="10"/>
      <c r="H19" s="8">
        <f t="shared" si="0"/>
        <v>0</v>
      </c>
      <c r="I19" s="10"/>
      <c r="J19" s="10"/>
      <c r="K19" s="10"/>
      <c r="L19" s="8">
        <f t="shared" si="1"/>
        <v>0</v>
      </c>
      <c r="M19" s="10"/>
    </row>
    <row r="20" spans="1:1020" ht="44.85" customHeight="1">
      <c r="A20" s="6"/>
      <c r="B20" s="7"/>
      <c r="C20" s="10"/>
      <c r="D20" s="10"/>
      <c r="E20" s="10"/>
      <c r="F20" s="10"/>
      <c r="G20" s="10"/>
      <c r="H20" s="8">
        <f t="shared" si="0"/>
        <v>0</v>
      </c>
      <c r="I20" s="10"/>
      <c r="J20" s="10"/>
      <c r="K20" s="10"/>
      <c r="L20" s="8">
        <f t="shared" si="1"/>
        <v>0</v>
      </c>
      <c r="M20" s="10"/>
    </row>
    <row r="21" spans="1:1020" ht="44.85" customHeight="1">
      <c r="A21" s="6"/>
      <c r="B21" s="7"/>
      <c r="C21" s="10"/>
      <c r="D21" s="10"/>
      <c r="E21" s="10"/>
      <c r="F21" s="10"/>
      <c r="G21" s="10"/>
      <c r="H21" s="8">
        <f t="shared" si="0"/>
        <v>0</v>
      </c>
      <c r="I21" s="10"/>
      <c r="J21" s="10"/>
      <c r="K21" s="10"/>
      <c r="L21" s="8">
        <f t="shared" si="1"/>
        <v>0</v>
      </c>
      <c r="M21" s="10"/>
    </row>
    <row r="22" spans="1:1020" ht="44.85" customHeight="1">
      <c r="A22" s="6"/>
      <c r="B22" s="9"/>
      <c r="C22" s="10"/>
      <c r="D22" s="10"/>
      <c r="E22" s="10"/>
      <c r="F22" s="10"/>
      <c r="G22" s="10"/>
      <c r="H22" s="8">
        <f t="shared" si="0"/>
        <v>0</v>
      </c>
      <c r="I22" s="10"/>
      <c r="J22" s="10"/>
      <c r="K22" s="10"/>
      <c r="L22" s="8">
        <f t="shared" si="1"/>
        <v>0</v>
      </c>
      <c r="M22" s="10"/>
    </row>
    <row r="23" spans="1:1020" ht="44.85" customHeight="1">
      <c r="A23" s="6"/>
      <c r="B23" s="11"/>
      <c r="C23" s="10"/>
      <c r="D23" s="10"/>
      <c r="E23" s="10"/>
      <c r="F23" s="10"/>
      <c r="G23" s="10"/>
      <c r="H23" s="8">
        <f t="shared" si="0"/>
        <v>0</v>
      </c>
      <c r="I23" s="10"/>
      <c r="J23" s="10"/>
      <c r="K23" s="10"/>
      <c r="L23" s="8">
        <f t="shared" si="1"/>
        <v>0</v>
      </c>
      <c r="M23" s="10"/>
    </row>
    <row r="24" spans="1:1020" ht="44.85" customHeight="1">
      <c r="A24" s="6"/>
      <c r="B24" s="7"/>
      <c r="C24" s="10"/>
      <c r="D24" s="10"/>
      <c r="E24" s="10"/>
      <c r="F24" s="10"/>
      <c r="G24" s="10"/>
      <c r="H24" s="8">
        <f t="shared" si="0"/>
        <v>0</v>
      </c>
      <c r="I24" s="10"/>
      <c r="J24" s="10"/>
      <c r="K24" s="10"/>
      <c r="L24" s="8">
        <f t="shared" si="1"/>
        <v>0</v>
      </c>
      <c r="M24" s="10"/>
    </row>
    <row r="25" spans="1:1020" ht="44.85" customHeight="1">
      <c r="A25" s="6"/>
      <c r="B25" s="7"/>
      <c r="C25" s="10"/>
      <c r="D25" s="10"/>
      <c r="E25" s="10"/>
      <c r="F25" s="10"/>
      <c r="G25" s="10"/>
      <c r="H25" s="8">
        <f t="shared" si="0"/>
        <v>0</v>
      </c>
      <c r="I25" s="10"/>
      <c r="J25" s="10"/>
      <c r="K25" s="10"/>
      <c r="L25" s="8">
        <f t="shared" si="1"/>
        <v>0</v>
      </c>
      <c r="M25" s="10"/>
    </row>
    <row r="26" spans="1:1020" ht="44.85" customHeight="1">
      <c r="A26" s="6"/>
      <c r="B26" s="9"/>
      <c r="C26" s="10"/>
      <c r="D26" s="10"/>
      <c r="E26" s="10"/>
      <c r="F26" s="10"/>
      <c r="G26" s="10"/>
      <c r="H26" s="8">
        <f t="shared" si="0"/>
        <v>0</v>
      </c>
      <c r="I26" s="10"/>
      <c r="J26" s="10"/>
      <c r="K26" s="10"/>
      <c r="L26" s="8">
        <f t="shared" si="1"/>
        <v>0</v>
      </c>
      <c r="M26" s="10"/>
    </row>
    <row r="27" spans="1:1020" ht="44.85" customHeight="1">
      <c r="A27" s="6"/>
      <c r="B27" s="11"/>
      <c r="C27" s="10"/>
      <c r="D27" s="10"/>
      <c r="E27" s="10"/>
      <c r="F27" s="10"/>
      <c r="G27" s="10"/>
      <c r="H27" s="8">
        <f t="shared" si="0"/>
        <v>0</v>
      </c>
      <c r="I27" s="10"/>
      <c r="J27" s="10"/>
      <c r="K27" s="10"/>
      <c r="L27" s="8">
        <f t="shared" si="1"/>
        <v>0</v>
      </c>
      <c r="M27" s="10"/>
    </row>
    <row r="28" spans="1:1020" ht="12.75" customHeight="1">
      <c r="A28" s="12"/>
      <c r="B28" s="12"/>
      <c r="C28" s="13">
        <v>0.8</v>
      </c>
      <c r="D28" s="13">
        <v>0.8</v>
      </c>
      <c r="E28" s="13">
        <v>0.8</v>
      </c>
      <c r="F28" s="13">
        <v>0.8</v>
      </c>
      <c r="G28" s="13">
        <v>0.8</v>
      </c>
      <c r="H28" s="13">
        <v>0.8</v>
      </c>
      <c r="I28" s="13">
        <v>0.8</v>
      </c>
      <c r="J28" s="13">
        <v>0.8</v>
      </c>
      <c r="K28" s="13">
        <v>0.8</v>
      </c>
      <c r="L28" s="13">
        <v>0.8</v>
      </c>
      <c r="M28" s="13">
        <v>0.8</v>
      </c>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c r="IW28" s="14"/>
      <c r="IX28" s="14"/>
      <c r="IY28" s="14"/>
      <c r="IZ28" s="14"/>
      <c r="JA28" s="14"/>
      <c r="JB28" s="14"/>
      <c r="JC28" s="14"/>
      <c r="JD28" s="14"/>
      <c r="JE28" s="14"/>
      <c r="JF28" s="14"/>
      <c r="JG28" s="14"/>
      <c r="JH28" s="14"/>
      <c r="JI28" s="14"/>
      <c r="JJ28" s="14"/>
      <c r="JK28" s="14"/>
      <c r="JL28" s="14"/>
      <c r="JM28" s="14"/>
      <c r="JN28" s="14"/>
      <c r="JO28" s="14"/>
      <c r="JP28" s="14"/>
      <c r="JQ28" s="14"/>
      <c r="JR28" s="14"/>
      <c r="JS28" s="14"/>
      <c r="JT28" s="14"/>
      <c r="JU28" s="14"/>
      <c r="JV28" s="14"/>
      <c r="JW28" s="14"/>
      <c r="JX28" s="14"/>
      <c r="JY28" s="14"/>
      <c r="JZ28" s="14"/>
      <c r="KA28" s="14"/>
      <c r="KB28" s="14"/>
      <c r="KC28" s="14"/>
      <c r="KD28" s="14"/>
      <c r="KE28" s="14"/>
      <c r="KF28" s="14"/>
      <c r="KG28" s="14"/>
      <c r="KH28" s="14"/>
      <c r="KI28" s="14"/>
      <c r="KJ28" s="14"/>
      <c r="KK28" s="14"/>
      <c r="KL28" s="14"/>
      <c r="KM28" s="14"/>
      <c r="KN28" s="14"/>
      <c r="KO28" s="14"/>
      <c r="KP28" s="14"/>
      <c r="KQ28" s="14"/>
      <c r="KR28" s="14"/>
      <c r="KS28" s="14"/>
      <c r="KT28" s="14"/>
      <c r="KU28" s="14"/>
      <c r="KV28" s="14"/>
      <c r="KW28" s="14"/>
      <c r="KX28" s="14"/>
      <c r="KY28" s="14"/>
      <c r="KZ28" s="14"/>
      <c r="LA28" s="14"/>
      <c r="LB28" s="14"/>
      <c r="LC28" s="14"/>
      <c r="LD28" s="14"/>
      <c r="LE28" s="14"/>
      <c r="LF28" s="14"/>
      <c r="LG28" s="14"/>
      <c r="LH28" s="14"/>
      <c r="LI28" s="14"/>
      <c r="LJ28" s="14"/>
      <c r="LK28" s="14"/>
      <c r="LL28" s="14"/>
      <c r="LM28" s="14"/>
      <c r="LN28" s="14"/>
      <c r="LO28" s="14"/>
      <c r="LP28" s="14"/>
      <c r="LQ28" s="14"/>
      <c r="LR28" s="14"/>
      <c r="LS28" s="14"/>
      <c r="LT28" s="14"/>
      <c r="LU28" s="14"/>
      <c r="LV28" s="14"/>
      <c r="LW28" s="14"/>
      <c r="LX28" s="14"/>
      <c r="LY28" s="14"/>
      <c r="LZ28" s="14"/>
      <c r="MA28" s="14"/>
      <c r="MB28" s="14"/>
      <c r="MC28" s="14"/>
      <c r="MD28" s="14"/>
      <c r="ME28" s="14"/>
      <c r="MF28" s="14"/>
      <c r="MG28" s="14"/>
      <c r="MH28" s="14"/>
      <c r="MI28" s="14"/>
      <c r="MJ28" s="14"/>
      <c r="MK28" s="14"/>
      <c r="ML28" s="14"/>
      <c r="MM28" s="14"/>
      <c r="MN28" s="14"/>
      <c r="MO28" s="14"/>
      <c r="MP28" s="14"/>
      <c r="MQ28" s="14"/>
      <c r="MR28" s="14"/>
      <c r="MS28" s="14"/>
      <c r="MT28" s="14"/>
      <c r="MU28" s="14"/>
      <c r="MV28" s="14"/>
      <c r="MW28" s="14"/>
      <c r="MX28" s="14"/>
      <c r="MY28" s="14"/>
      <c r="MZ28" s="14"/>
      <c r="NA28" s="14"/>
      <c r="NB28" s="14"/>
      <c r="NC28" s="14"/>
      <c r="ND28" s="14"/>
      <c r="NE28" s="14"/>
      <c r="NF28" s="14"/>
      <c r="NG28" s="14"/>
      <c r="NH28" s="14"/>
      <c r="NI28" s="14"/>
      <c r="NJ28" s="14"/>
      <c r="NK28" s="14"/>
      <c r="NL28" s="14"/>
      <c r="NM28" s="14"/>
      <c r="NN28" s="14"/>
      <c r="NO28" s="14"/>
      <c r="NP28" s="14"/>
      <c r="NQ28" s="14"/>
      <c r="NR28" s="14"/>
      <c r="NS28" s="14"/>
      <c r="NT28" s="14"/>
      <c r="NU28" s="14"/>
      <c r="NV28" s="14"/>
      <c r="NW28" s="14"/>
      <c r="NX28" s="14"/>
      <c r="NY28" s="14"/>
      <c r="NZ28" s="14"/>
      <c r="OA28" s="14"/>
      <c r="OB28" s="14"/>
      <c r="OC28" s="14"/>
      <c r="OD28" s="14"/>
      <c r="OE28" s="14"/>
      <c r="OF28" s="14"/>
      <c r="OG28" s="14"/>
      <c r="OH28" s="14"/>
      <c r="OI28" s="14"/>
      <c r="OJ28" s="14"/>
      <c r="OK28" s="14"/>
      <c r="OL28" s="14"/>
      <c r="OM28" s="14"/>
      <c r="ON28" s="14"/>
      <c r="OO28" s="14"/>
      <c r="OP28" s="14"/>
      <c r="OQ28" s="14"/>
      <c r="OR28" s="14"/>
      <c r="OS28" s="14"/>
      <c r="OT28" s="14"/>
      <c r="OU28" s="14"/>
      <c r="OV28" s="14"/>
      <c r="OW28" s="14"/>
      <c r="OX28" s="14"/>
      <c r="OY28" s="14"/>
      <c r="OZ28" s="14"/>
      <c r="PA28" s="14"/>
      <c r="PB28" s="14"/>
      <c r="PC28" s="14"/>
      <c r="PD28" s="14"/>
      <c r="PE28" s="14"/>
      <c r="PF28" s="14"/>
      <c r="PG28" s="14"/>
      <c r="PH28" s="14"/>
      <c r="PI28" s="14"/>
      <c r="PJ28" s="14"/>
      <c r="PK28" s="14"/>
      <c r="PL28" s="14"/>
      <c r="PM28" s="14"/>
      <c r="PN28" s="14"/>
      <c r="PO28" s="14"/>
      <c r="PP28" s="14"/>
      <c r="PQ28" s="14"/>
      <c r="PR28" s="14"/>
      <c r="PS28" s="14"/>
      <c r="PT28" s="14"/>
      <c r="PU28" s="14"/>
      <c r="PV28" s="14"/>
      <c r="PW28" s="14"/>
      <c r="PX28" s="14"/>
      <c r="PY28" s="14"/>
      <c r="PZ28" s="14"/>
      <c r="QA28" s="14"/>
      <c r="QB28" s="14"/>
      <c r="QC28" s="14"/>
      <c r="QD28" s="14"/>
      <c r="QE28" s="14"/>
      <c r="QF28" s="14"/>
      <c r="QG28" s="14"/>
      <c r="QH28" s="14"/>
      <c r="QI28" s="14"/>
      <c r="QJ28" s="14"/>
      <c r="QK28" s="14"/>
      <c r="QL28" s="14"/>
      <c r="QM28" s="14"/>
      <c r="QN28" s="14"/>
      <c r="QO28" s="14"/>
      <c r="QP28" s="14"/>
      <c r="QQ28" s="14"/>
      <c r="QR28" s="14"/>
      <c r="QS28" s="14"/>
      <c r="QT28" s="14"/>
      <c r="QU28" s="14"/>
      <c r="QV28" s="14"/>
      <c r="QW28" s="14"/>
      <c r="QX28" s="14"/>
      <c r="QY28" s="14"/>
      <c r="QZ28" s="14"/>
      <c r="RA28" s="14"/>
      <c r="RB28" s="14"/>
      <c r="RC28" s="14"/>
      <c r="RD28" s="14"/>
      <c r="RE28" s="14"/>
      <c r="RF28" s="14"/>
      <c r="RG28" s="14"/>
      <c r="RH28" s="14"/>
      <c r="RI28" s="14"/>
      <c r="RJ28" s="14"/>
      <c r="RK28" s="14"/>
      <c r="RL28" s="14"/>
      <c r="RM28" s="14"/>
      <c r="RN28" s="14"/>
      <c r="RO28" s="14"/>
      <c r="RP28" s="14"/>
      <c r="RQ28" s="14"/>
      <c r="RR28" s="14"/>
      <c r="RS28" s="14"/>
      <c r="RT28" s="14"/>
      <c r="RU28" s="14"/>
      <c r="RV28" s="14"/>
      <c r="RW28" s="14"/>
      <c r="RX28" s="14"/>
      <c r="RY28" s="14"/>
      <c r="RZ28" s="14"/>
      <c r="SA28" s="14"/>
      <c r="SB28" s="14"/>
      <c r="SC28" s="14"/>
      <c r="SD28" s="14"/>
      <c r="SE28" s="14"/>
      <c r="SF28" s="14"/>
      <c r="SG28" s="14"/>
      <c r="SH28" s="14"/>
      <c r="SI28" s="14"/>
      <c r="SJ28" s="14"/>
      <c r="SK28" s="14"/>
      <c r="SL28" s="14"/>
      <c r="SM28" s="14"/>
      <c r="SN28" s="14"/>
      <c r="SO28" s="14"/>
      <c r="SP28" s="14"/>
      <c r="SQ28" s="14"/>
      <c r="SR28" s="14"/>
      <c r="SS28" s="14"/>
      <c r="ST28" s="14"/>
      <c r="SU28" s="14"/>
      <c r="SV28" s="14"/>
      <c r="SW28" s="14"/>
      <c r="SX28" s="14"/>
      <c r="SY28" s="14"/>
      <c r="SZ28" s="14"/>
      <c r="TA28" s="14"/>
      <c r="TB28" s="14"/>
      <c r="TC28" s="14"/>
      <c r="TD28" s="14"/>
      <c r="TE28" s="14"/>
      <c r="TF28" s="14"/>
      <c r="TG28" s="14"/>
      <c r="TH28" s="14"/>
      <c r="TI28" s="14"/>
      <c r="TJ28" s="14"/>
      <c r="TK28" s="14"/>
      <c r="TL28" s="14"/>
      <c r="TM28" s="14"/>
      <c r="TN28" s="14"/>
      <c r="TO28" s="14"/>
      <c r="TP28" s="14"/>
      <c r="TQ28" s="14"/>
      <c r="TR28" s="14"/>
      <c r="TS28" s="14"/>
      <c r="TT28" s="14"/>
      <c r="TU28" s="14"/>
      <c r="TV28" s="14"/>
      <c r="TW28" s="14"/>
      <c r="TX28" s="14"/>
      <c r="TY28" s="14"/>
      <c r="TZ28" s="14"/>
      <c r="UA28" s="14"/>
      <c r="UB28" s="14"/>
      <c r="UC28" s="14"/>
      <c r="UD28" s="14"/>
      <c r="UE28" s="14"/>
      <c r="UF28" s="14"/>
      <c r="UG28" s="14"/>
      <c r="UH28" s="14"/>
      <c r="UI28" s="14"/>
      <c r="UJ28" s="14"/>
      <c r="UK28" s="14"/>
      <c r="UL28" s="14"/>
      <c r="UM28" s="14"/>
      <c r="UN28" s="14"/>
      <c r="UO28" s="14"/>
      <c r="UP28" s="14"/>
      <c r="UQ28" s="14"/>
      <c r="UR28" s="14"/>
      <c r="US28" s="14"/>
      <c r="UT28" s="14"/>
      <c r="UU28" s="14"/>
      <c r="UV28" s="14"/>
      <c r="UW28" s="14"/>
      <c r="UX28" s="14"/>
      <c r="UY28" s="14"/>
      <c r="UZ28" s="14"/>
      <c r="VA28" s="14"/>
      <c r="VB28" s="14"/>
      <c r="VC28" s="14"/>
      <c r="VD28" s="14"/>
      <c r="VE28" s="14"/>
      <c r="VF28" s="14"/>
      <c r="VG28" s="14"/>
      <c r="VH28" s="14"/>
      <c r="VI28" s="14"/>
      <c r="VJ28" s="14"/>
      <c r="VK28" s="14"/>
      <c r="VL28" s="14"/>
      <c r="VM28" s="14"/>
      <c r="VN28" s="14"/>
      <c r="VO28" s="14"/>
      <c r="VP28" s="14"/>
      <c r="VQ28" s="14"/>
      <c r="VR28" s="14"/>
      <c r="VS28" s="14"/>
      <c r="VT28" s="14"/>
      <c r="VU28" s="14"/>
      <c r="VV28" s="14"/>
      <c r="VW28" s="14"/>
      <c r="VX28" s="14"/>
      <c r="VY28" s="14"/>
      <c r="VZ28" s="14"/>
      <c r="WA28" s="14"/>
      <c r="WB28" s="14"/>
      <c r="WC28" s="14"/>
      <c r="WD28" s="14"/>
      <c r="WE28" s="14"/>
      <c r="WF28" s="14"/>
      <c r="WG28" s="14"/>
      <c r="WH28" s="14"/>
      <c r="WI28" s="14"/>
      <c r="WJ28" s="14"/>
      <c r="WK28" s="14"/>
      <c r="WL28" s="14"/>
      <c r="WM28" s="14"/>
      <c r="WN28" s="14"/>
      <c r="WO28" s="14"/>
      <c r="WP28" s="14"/>
      <c r="WQ28" s="14"/>
      <c r="WR28" s="14"/>
      <c r="WS28" s="14"/>
      <c r="WT28" s="14"/>
      <c r="WU28" s="14"/>
      <c r="WV28" s="14"/>
      <c r="WW28" s="14"/>
      <c r="WX28" s="14"/>
      <c r="WY28" s="14"/>
      <c r="WZ28" s="14"/>
      <c r="XA28" s="14"/>
      <c r="XB28" s="14"/>
      <c r="XC28" s="14"/>
      <c r="XD28" s="14"/>
      <c r="XE28" s="14"/>
      <c r="XF28" s="14"/>
      <c r="XG28" s="14"/>
      <c r="XH28" s="14"/>
      <c r="XI28" s="14"/>
      <c r="XJ28" s="14"/>
      <c r="XK28" s="14"/>
      <c r="XL28" s="14"/>
      <c r="XM28" s="14"/>
      <c r="XN28" s="14"/>
      <c r="XO28" s="14"/>
      <c r="XP28" s="14"/>
      <c r="XQ28" s="14"/>
      <c r="XR28" s="14"/>
      <c r="XS28" s="14"/>
      <c r="XT28" s="14"/>
      <c r="XU28" s="14"/>
      <c r="XV28" s="14"/>
      <c r="XW28" s="14"/>
      <c r="XX28" s="14"/>
      <c r="XY28" s="14"/>
      <c r="XZ28" s="14"/>
      <c r="YA28" s="14"/>
      <c r="YB28" s="14"/>
      <c r="YC28" s="14"/>
      <c r="YD28" s="14"/>
      <c r="YE28" s="14"/>
      <c r="YF28" s="14"/>
      <c r="YG28" s="14"/>
      <c r="YH28" s="14"/>
      <c r="YI28" s="14"/>
      <c r="YJ28" s="14"/>
      <c r="YK28" s="14"/>
      <c r="YL28" s="14"/>
      <c r="YM28" s="14"/>
      <c r="YN28" s="14"/>
      <c r="YO28" s="14"/>
      <c r="YP28" s="14"/>
      <c r="YQ28" s="14"/>
      <c r="YR28" s="14"/>
      <c r="YS28" s="14"/>
      <c r="YT28" s="14"/>
      <c r="YU28" s="14"/>
      <c r="YV28" s="14"/>
      <c r="YW28" s="14"/>
      <c r="YX28" s="14"/>
      <c r="YY28" s="14"/>
      <c r="YZ28" s="14"/>
      <c r="ZA28" s="14"/>
      <c r="ZB28" s="14"/>
      <c r="ZC28" s="14"/>
      <c r="ZD28" s="14"/>
      <c r="ZE28" s="14"/>
      <c r="ZF28" s="14"/>
      <c r="ZG28" s="14"/>
      <c r="ZH28" s="14"/>
      <c r="ZI28" s="14"/>
      <c r="ZJ28" s="14"/>
      <c r="ZK28" s="14"/>
      <c r="ZL28" s="14"/>
      <c r="ZM28" s="14"/>
      <c r="ZN28" s="14"/>
      <c r="ZO28" s="14"/>
      <c r="ZP28" s="14"/>
      <c r="ZQ28" s="14"/>
      <c r="ZR28" s="14"/>
      <c r="ZS28" s="14"/>
      <c r="ZT28" s="14"/>
      <c r="ZU28" s="14"/>
      <c r="ZV28" s="14"/>
      <c r="ZW28" s="14"/>
      <c r="ZX28" s="14"/>
      <c r="ZY28" s="14"/>
      <c r="ZZ28" s="14"/>
      <c r="AAA28" s="14"/>
      <c r="AAB28" s="14"/>
      <c r="AAC28" s="14"/>
      <c r="AAD28" s="14"/>
      <c r="AAE28" s="14"/>
      <c r="AAF28" s="14"/>
      <c r="AAG28" s="14"/>
      <c r="AAH28" s="14"/>
      <c r="AAI28" s="14"/>
      <c r="AAJ28" s="14"/>
      <c r="AAK28" s="14"/>
      <c r="AAL28" s="14"/>
      <c r="AAM28" s="14"/>
      <c r="AAN28" s="14"/>
      <c r="AAO28" s="14"/>
      <c r="AAP28" s="14"/>
      <c r="AAQ28" s="14"/>
      <c r="AAR28" s="14"/>
      <c r="AAS28" s="14"/>
      <c r="AAT28" s="14"/>
      <c r="AAU28" s="14"/>
      <c r="AAV28" s="14"/>
      <c r="AAW28" s="14"/>
      <c r="AAX28" s="14"/>
      <c r="AAY28" s="14"/>
      <c r="AAZ28" s="14"/>
      <c r="ABA28" s="14"/>
      <c r="ABB28" s="14"/>
      <c r="ABC28" s="14"/>
      <c r="ABD28" s="14"/>
      <c r="ABE28" s="14"/>
      <c r="ABF28" s="14"/>
      <c r="ABG28" s="14"/>
      <c r="ABH28" s="14"/>
      <c r="ABI28" s="14"/>
      <c r="ABJ28" s="14"/>
      <c r="ABK28" s="14"/>
      <c r="ABL28" s="14"/>
      <c r="ABM28" s="14"/>
      <c r="ABN28" s="14"/>
      <c r="ABO28" s="14"/>
      <c r="ABP28" s="14"/>
      <c r="ABQ28" s="14"/>
      <c r="ABR28" s="14"/>
      <c r="ABS28" s="14"/>
      <c r="ABT28" s="14"/>
      <c r="ABU28" s="14"/>
      <c r="ABV28" s="14"/>
      <c r="ABW28" s="14"/>
      <c r="ABX28" s="14"/>
      <c r="ABY28" s="14"/>
      <c r="ABZ28" s="14"/>
      <c r="ACA28" s="14"/>
      <c r="ACB28" s="14"/>
      <c r="ACC28" s="14"/>
      <c r="ACD28" s="14"/>
      <c r="ACE28" s="14"/>
      <c r="ACF28" s="14"/>
      <c r="ACG28" s="14"/>
      <c r="ACH28" s="14"/>
      <c r="ACI28" s="14"/>
      <c r="ACJ28" s="14"/>
      <c r="ACK28" s="14"/>
      <c r="ACL28" s="14"/>
      <c r="ACM28" s="14"/>
      <c r="ACN28" s="14"/>
      <c r="ACO28" s="14"/>
      <c r="ACP28" s="14"/>
      <c r="ACQ28" s="14"/>
      <c r="ACR28" s="14"/>
      <c r="ACS28" s="14"/>
      <c r="ACT28" s="14"/>
      <c r="ACU28" s="14"/>
      <c r="ACV28" s="14"/>
      <c r="ACW28" s="14"/>
      <c r="ACX28" s="14"/>
      <c r="ACY28" s="14"/>
      <c r="ACZ28" s="14"/>
      <c r="ADA28" s="14"/>
      <c r="ADB28" s="14"/>
      <c r="ADC28" s="14"/>
      <c r="ADD28" s="14"/>
      <c r="ADE28" s="14"/>
      <c r="ADF28" s="14"/>
      <c r="ADG28" s="14"/>
      <c r="ADH28" s="14"/>
      <c r="ADI28" s="14"/>
      <c r="ADJ28" s="14"/>
      <c r="ADK28" s="14"/>
      <c r="ADL28" s="14"/>
      <c r="ADM28" s="14"/>
      <c r="ADN28" s="14"/>
      <c r="ADO28" s="14"/>
      <c r="ADP28" s="14"/>
      <c r="ADQ28" s="14"/>
      <c r="ADR28" s="14"/>
      <c r="ADS28" s="14"/>
      <c r="ADT28" s="14"/>
      <c r="ADU28" s="14"/>
      <c r="ADV28" s="14"/>
      <c r="ADW28" s="14"/>
      <c r="ADX28" s="14"/>
      <c r="ADY28" s="14"/>
      <c r="ADZ28" s="14"/>
      <c r="AEA28" s="14"/>
      <c r="AEB28" s="14"/>
      <c r="AEC28" s="14"/>
      <c r="AED28" s="14"/>
      <c r="AEE28" s="14"/>
      <c r="AEF28" s="14"/>
      <c r="AEG28" s="14"/>
      <c r="AEH28" s="14"/>
      <c r="AEI28" s="14"/>
      <c r="AEJ28" s="14"/>
      <c r="AEK28" s="14"/>
      <c r="AEL28" s="14"/>
      <c r="AEM28" s="14"/>
      <c r="AEN28" s="14"/>
      <c r="AEO28" s="14"/>
      <c r="AEP28" s="14"/>
      <c r="AEQ28" s="14"/>
      <c r="AER28" s="14"/>
      <c r="AES28" s="14"/>
      <c r="AET28" s="14"/>
      <c r="AEU28" s="14"/>
      <c r="AEV28" s="14"/>
      <c r="AEW28" s="14"/>
      <c r="AEX28" s="14"/>
      <c r="AEY28" s="14"/>
      <c r="AEZ28" s="14"/>
      <c r="AFA28" s="14"/>
      <c r="AFB28" s="14"/>
      <c r="AFC28" s="14"/>
      <c r="AFD28" s="14"/>
      <c r="AFE28" s="14"/>
      <c r="AFF28" s="14"/>
      <c r="AFG28" s="14"/>
      <c r="AFH28" s="14"/>
      <c r="AFI28" s="14"/>
      <c r="AFJ28" s="14"/>
      <c r="AFK28" s="14"/>
      <c r="AFL28" s="14"/>
      <c r="AFM28" s="14"/>
      <c r="AFN28" s="14"/>
      <c r="AFO28" s="14"/>
      <c r="AFP28" s="14"/>
      <c r="AFQ28" s="14"/>
      <c r="AFR28" s="14"/>
      <c r="AFS28" s="14"/>
      <c r="AFT28" s="14"/>
      <c r="AFU28" s="14"/>
      <c r="AFV28" s="14"/>
      <c r="AFW28" s="14"/>
      <c r="AFX28" s="14"/>
      <c r="AFY28" s="14"/>
      <c r="AFZ28" s="14"/>
      <c r="AGA28" s="14"/>
      <c r="AGB28" s="14"/>
      <c r="AGC28" s="14"/>
      <c r="AGD28" s="14"/>
      <c r="AGE28" s="14"/>
      <c r="AGF28" s="14"/>
      <c r="AGG28" s="14"/>
      <c r="AGH28" s="14"/>
      <c r="AGI28" s="14"/>
      <c r="AGJ28" s="14"/>
      <c r="AGK28" s="14"/>
      <c r="AGL28" s="14"/>
      <c r="AGM28" s="14"/>
      <c r="AGN28" s="14"/>
      <c r="AGO28" s="14"/>
      <c r="AGP28" s="14"/>
      <c r="AGQ28" s="14"/>
      <c r="AGR28" s="14"/>
      <c r="AGS28" s="14"/>
      <c r="AGT28" s="14"/>
      <c r="AGU28" s="14"/>
      <c r="AGV28" s="14"/>
      <c r="AGW28" s="14"/>
      <c r="AGX28" s="14"/>
      <c r="AGY28" s="14"/>
      <c r="AGZ28" s="14"/>
      <c r="AHA28" s="14"/>
      <c r="AHB28" s="14"/>
      <c r="AHC28" s="14"/>
      <c r="AHD28" s="14"/>
      <c r="AHE28" s="14"/>
      <c r="AHF28" s="14"/>
      <c r="AHG28" s="14"/>
      <c r="AHH28" s="14"/>
      <c r="AHI28" s="14"/>
      <c r="AHJ28" s="14"/>
      <c r="AHK28" s="14"/>
      <c r="AHL28" s="14"/>
      <c r="AHM28" s="14"/>
      <c r="AHN28" s="14"/>
      <c r="AHO28" s="14"/>
      <c r="AHP28" s="14"/>
      <c r="AHQ28" s="14"/>
      <c r="AHR28" s="14"/>
      <c r="AHS28" s="14"/>
      <c r="AHT28" s="14"/>
      <c r="AHU28" s="14"/>
      <c r="AHV28" s="14"/>
      <c r="AHW28" s="14"/>
      <c r="AHX28" s="14"/>
      <c r="AHY28" s="14"/>
      <c r="AHZ28" s="14"/>
      <c r="AIA28" s="14"/>
      <c r="AIB28" s="14"/>
      <c r="AIC28" s="14"/>
      <c r="AID28" s="14"/>
      <c r="AIE28" s="14"/>
      <c r="AIF28" s="14"/>
      <c r="AIG28" s="14"/>
      <c r="AIH28" s="14"/>
      <c r="AII28" s="14"/>
      <c r="AIJ28" s="14"/>
      <c r="AIK28" s="14"/>
      <c r="AIL28" s="14"/>
      <c r="AIM28" s="14"/>
      <c r="AIN28" s="14"/>
      <c r="AIO28" s="14"/>
      <c r="AIP28" s="14"/>
      <c r="AIQ28" s="14"/>
      <c r="AIR28" s="14"/>
      <c r="AIS28" s="14"/>
      <c r="AIT28" s="14"/>
      <c r="AIU28" s="14"/>
      <c r="AIV28" s="14"/>
      <c r="AIW28" s="14"/>
      <c r="AIX28" s="14"/>
      <c r="AIY28" s="14"/>
      <c r="AIZ28" s="14"/>
      <c r="AJA28" s="14"/>
      <c r="AJB28" s="14"/>
      <c r="AJC28" s="14"/>
      <c r="AJD28" s="14"/>
      <c r="AJE28" s="14"/>
      <c r="AJF28" s="14"/>
      <c r="AJG28" s="14"/>
      <c r="AJH28" s="14"/>
      <c r="AJI28" s="14"/>
      <c r="AJJ28" s="14"/>
      <c r="AJK28" s="14"/>
      <c r="AJL28" s="14"/>
      <c r="AJM28" s="14"/>
      <c r="AJN28" s="14"/>
      <c r="AJO28" s="14"/>
      <c r="AJP28" s="14"/>
      <c r="AJQ28" s="14"/>
      <c r="AJR28" s="14"/>
      <c r="AJS28" s="14"/>
      <c r="AJT28" s="14"/>
      <c r="AJU28" s="14"/>
      <c r="AJV28" s="14"/>
      <c r="AJW28" s="14"/>
      <c r="AJX28" s="14"/>
      <c r="AJY28" s="14"/>
      <c r="AJZ28" s="14"/>
      <c r="AKA28" s="14"/>
      <c r="AKB28" s="14"/>
      <c r="AKC28" s="14"/>
      <c r="AKD28" s="14"/>
      <c r="AKE28" s="14"/>
      <c r="AKF28" s="14"/>
      <c r="AKG28" s="14"/>
      <c r="AKH28" s="14"/>
      <c r="AKI28" s="14"/>
      <c r="AKJ28" s="14"/>
      <c r="AKK28" s="14"/>
      <c r="AKL28" s="14"/>
      <c r="AKM28" s="14"/>
      <c r="AKN28" s="14"/>
      <c r="AKO28" s="14"/>
      <c r="AKP28" s="14"/>
      <c r="AKQ28" s="14"/>
      <c r="AKR28" s="14"/>
      <c r="AKS28" s="14"/>
      <c r="AKT28" s="14"/>
      <c r="AKU28" s="14"/>
      <c r="AKV28" s="14"/>
      <c r="AKW28" s="14"/>
      <c r="AKX28" s="14"/>
      <c r="AKY28" s="14"/>
      <c r="AKZ28" s="14"/>
      <c r="ALA28" s="14"/>
      <c r="ALB28" s="14"/>
      <c r="ALC28" s="14"/>
      <c r="ALD28" s="14"/>
      <c r="ALE28" s="14"/>
      <c r="ALF28" s="14"/>
      <c r="ALG28" s="14"/>
      <c r="ALH28" s="14"/>
      <c r="ALI28" s="14"/>
      <c r="ALJ28" s="14"/>
      <c r="ALK28" s="14"/>
      <c r="ALL28" s="14"/>
      <c r="ALM28" s="14"/>
      <c r="ALN28" s="14"/>
      <c r="ALO28" s="14"/>
      <c r="ALP28" s="14"/>
      <c r="ALQ28" s="14"/>
      <c r="ALR28" s="14"/>
      <c r="ALS28" s="14"/>
      <c r="ALT28" s="14"/>
      <c r="ALU28" s="14"/>
      <c r="ALV28" s="14"/>
      <c r="ALW28" s="14"/>
      <c r="ALX28" s="14"/>
      <c r="ALY28" s="14"/>
      <c r="ALZ28" s="14"/>
      <c r="AMA28" s="14"/>
      <c r="AMB28" s="14"/>
      <c r="AMC28" s="14"/>
      <c r="AMD28" s="14"/>
      <c r="AME28" s="14"/>
      <c r="AMF28" s="14"/>
    </row>
    <row r="29" spans="1:1020" ht="30" customHeight="1">
      <c r="A29" s="158"/>
      <c r="B29" s="158"/>
      <c r="C29" s="158"/>
      <c r="D29" s="158"/>
      <c r="E29" s="158"/>
      <c r="F29" s="158"/>
      <c r="G29" s="158"/>
      <c r="H29" s="158"/>
      <c r="I29" s="158"/>
      <c r="J29" s="158"/>
      <c r="K29" s="159"/>
      <c r="L29" s="159"/>
      <c r="M29" s="159"/>
    </row>
    <row r="30" spans="1:1020" ht="36.6" customHeight="1">
      <c r="A30" s="15"/>
      <c r="B30" s="16"/>
      <c r="C30" s="16"/>
      <c r="D30" s="16"/>
      <c r="E30" s="16"/>
      <c r="F30" s="16"/>
      <c r="G30" s="16"/>
      <c r="H30" s="17"/>
      <c r="I30" s="17"/>
      <c r="J30" s="18"/>
      <c r="K30" s="155" t="s">
        <v>25</v>
      </c>
      <c r="L30" s="155"/>
      <c r="M30" s="155"/>
    </row>
    <row r="31" spans="1:1020" ht="36.6" customHeight="1">
      <c r="A31" s="19"/>
      <c r="B31" s="20"/>
      <c r="C31" s="20"/>
      <c r="D31" s="20"/>
      <c r="E31" s="20"/>
      <c r="F31" s="20"/>
      <c r="G31" s="20"/>
      <c r="H31" s="21"/>
      <c r="I31" s="21"/>
      <c r="J31" s="22"/>
      <c r="K31" s="157" t="s">
        <v>26</v>
      </c>
      <c r="L31" s="157"/>
      <c r="M31" s="157"/>
    </row>
    <row r="32" spans="1:1020" ht="36.6" customHeight="1">
      <c r="A32" s="24"/>
      <c r="B32" s="25"/>
      <c r="C32" s="25"/>
      <c r="D32" s="25"/>
      <c r="E32" s="25"/>
      <c r="F32" s="25"/>
      <c r="G32" s="25"/>
      <c r="H32" s="26"/>
      <c r="I32" s="26"/>
      <c r="J32" s="27"/>
      <c r="K32" s="157" t="s">
        <v>27</v>
      </c>
      <c r="L32" s="157"/>
      <c r="M32" s="157"/>
    </row>
    <row r="40" spans="8:8">
      <c r="H40"/>
    </row>
  </sheetData>
  <mergeCells count="19">
    <mergeCell ref="K32:M32"/>
    <mergeCell ref="A10:C10"/>
    <mergeCell ref="D10:I10"/>
    <mergeCell ref="J10:L10"/>
    <mergeCell ref="A11:C11"/>
    <mergeCell ref="D11:I11"/>
    <mergeCell ref="J11:L11"/>
    <mergeCell ref="A13:M13"/>
    <mergeCell ref="A29:J29"/>
    <mergeCell ref="K29:M29"/>
    <mergeCell ref="K30:M30"/>
    <mergeCell ref="K31:M31"/>
    <mergeCell ref="A1:M3"/>
    <mergeCell ref="A4:M6"/>
    <mergeCell ref="A7:M7"/>
    <mergeCell ref="A8:M8"/>
    <mergeCell ref="A9:C9"/>
    <mergeCell ref="D9:I9"/>
    <mergeCell ref="J9:L9"/>
  </mergeCells>
  <dataValidations count="2">
    <dataValidation allowBlank="1" showInputMessage="1" showErrorMessage="1" errorTitle="Seleccionar un valor de la lista" sqref="F15:M27"/>
    <dataValidation type="list" allowBlank="1" showErrorMessage="1" sqref="M9">
      <formula1>"EFICACIA,EFICIENCIA,EFECTIVIDAD"</formula1>
    </dataValidation>
  </dataValidations>
  <printOptions horizontalCentered="1"/>
  <pageMargins left="0.20748031496063002" right="0.24094488188976407" top="0.77755905511810997" bottom="0.64448818897637805" header="0.47834645669291304" footer="0.25078740157480306"/>
  <pageSetup paperSize="0" scale="65" fitToWidth="0" fitToHeight="0" pageOrder="overThenDown" horizontalDpi="0" verticalDpi="0" copies="0"/>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36"/>
  <sheetViews>
    <sheetView topLeftCell="A24" workbookViewId="0">
      <selection activeCell="S22" sqref="S22"/>
    </sheetView>
  </sheetViews>
  <sheetFormatPr baseColWidth="10" defaultRowHeight="12.75" customHeight="1"/>
  <cols>
    <col min="1" max="1" width="11.28515625" style="2" customWidth="1"/>
    <col min="2" max="2" width="21.28515625" style="2" customWidth="1"/>
    <col min="3" max="14" width="9.140625" style="2" customWidth="1"/>
    <col min="15" max="16" width="7.140625" style="2" customWidth="1"/>
    <col min="17" max="17" width="2.85546875" style="2" customWidth="1"/>
    <col min="18" max="257" width="12.140625" style="2" customWidth="1"/>
    <col min="258" max="1024" width="12.140625" customWidth="1"/>
    <col min="1025" max="1025" width="11.42578125" customWidth="1"/>
  </cols>
  <sheetData>
    <row r="1" spans="1:16" s="1" customFormat="1" ht="13.9" customHeight="1">
      <c r="A1" s="175"/>
      <c r="B1" s="175"/>
      <c r="C1" s="175"/>
      <c r="D1" s="240" t="s">
        <v>0</v>
      </c>
      <c r="E1" s="240"/>
      <c r="F1" s="240"/>
      <c r="G1" s="240"/>
      <c r="H1" s="240"/>
      <c r="I1" s="240"/>
      <c r="J1" s="240"/>
      <c r="K1" s="240"/>
      <c r="L1" s="240"/>
      <c r="M1" s="212" t="s">
        <v>213</v>
      </c>
      <c r="N1" s="212"/>
      <c r="O1" s="212"/>
      <c r="P1" s="212"/>
    </row>
    <row r="2" spans="1:16" s="1" customFormat="1" ht="13.9" customHeight="1">
      <c r="A2" s="175"/>
      <c r="B2" s="175"/>
      <c r="C2" s="175"/>
      <c r="D2" s="240"/>
      <c r="E2" s="240"/>
      <c r="F2" s="240"/>
      <c r="G2" s="240"/>
      <c r="H2" s="240"/>
      <c r="I2" s="240"/>
      <c r="J2" s="240"/>
      <c r="K2" s="240"/>
      <c r="L2" s="240"/>
      <c r="M2" s="212"/>
      <c r="N2" s="212"/>
      <c r="O2" s="212"/>
      <c r="P2" s="212"/>
    </row>
    <row r="3" spans="1:16" s="1" customFormat="1" ht="13.9" customHeight="1">
      <c r="A3" s="175"/>
      <c r="B3" s="175"/>
      <c r="C3" s="175"/>
      <c r="D3" s="240"/>
      <c r="E3" s="240"/>
      <c r="F3" s="240"/>
      <c r="G3" s="240"/>
      <c r="H3" s="240"/>
      <c r="I3" s="240"/>
      <c r="J3" s="240"/>
      <c r="K3" s="240"/>
      <c r="L3" s="240"/>
      <c r="M3" s="212" t="s">
        <v>214</v>
      </c>
      <c r="N3" s="212"/>
      <c r="O3" s="212"/>
      <c r="P3" s="212"/>
    </row>
    <row r="4" spans="1:16" s="1" customFormat="1" ht="13.9" customHeight="1">
      <c r="A4" s="175"/>
      <c r="B4" s="175"/>
      <c r="C4" s="175"/>
      <c r="D4" s="240" t="s">
        <v>215</v>
      </c>
      <c r="E4" s="240"/>
      <c r="F4" s="240"/>
      <c r="G4" s="240"/>
      <c r="H4" s="240"/>
      <c r="I4" s="240"/>
      <c r="J4" s="240"/>
      <c r="K4" s="240"/>
      <c r="L4" s="240"/>
      <c r="M4" s="212"/>
      <c r="N4" s="212"/>
      <c r="O4" s="212"/>
      <c r="P4" s="212"/>
    </row>
    <row r="5" spans="1:16" s="1" customFormat="1" ht="13.9" customHeight="1">
      <c r="A5" s="175"/>
      <c r="B5" s="175"/>
      <c r="C5" s="175"/>
      <c r="D5" s="240"/>
      <c r="E5" s="240"/>
      <c r="F5" s="240"/>
      <c r="G5" s="240"/>
      <c r="H5" s="240"/>
      <c r="I5" s="240"/>
      <c r="J5" s="240"/>
      <c r="K5" s="240"/>
      <c r="L5" s="240"/>
      <c r="M5" s="212" t="s">
        <v>216</v>
      </c>
      <c r="N5" s="212"/>
      <c r="O5" s="212"/>
      <c r="P5" s="212"/>
    </row>
    <row r="6" spans="1:16" s="1" customFormat="1" ht="13.9" customHeight="1">
      <c r="A6" s="175"/>
      <c r="B6" s="175"/>
      <c r="C6" s="175"/>
      <c r="D6" s="240"/>
      <c r="E6" s="240"/>
      <c r="F6" s="240"/>
      <c r="G6" s="240"/>
      <c r="H6" s="240"/>
      <c r="I6" s="240"/>
      <c r="J6" s="240"/>
      <c r="K6" s="240"/>
      <c r="L6" s="240"/>
      <c r="M6" s="212"/>
      <c r="N6" s="212"/>
      <c r="O6" s="212"/>
      <c r="P6" s="212"/>
    </row>
    <row r="7" spans="1:16" s="1" customFormat="1" ht="12.75" customHeight="1">
      <c r="A7" s="239"/>
      <c r="B7" s="239"/>
      <c r="C7" s="239"/>
      <c r="D7" s="239"/>
      <c r="E7" s="239"/>
      <c r="F7" s="239"/>
      <c r="G7" s="239"/>
      <c r="H7" s="239"/>
      <c r="I7" s="239"/>
      <c r="J7" s="239"/>
      <c r="K7" s="239"/>
      <c r="L7" s="239"/>
      <c r="M7" s="239"/>
      <c r="N7" s="239"/>
      <c r="O7" s="239"/>
      <c r="P7" s="239"/>
    </row>
    <row r="8" spans="1:16" ht="30" customHeight="1">
      <c r="A8" s="154" t="s">
        <v>2</v>
      </c>
      <c r="B8" s="154"/>
      <c r="C8" s="154"/>
      <c r="D8" s="154"/>
      <c r="E8" s="154"/>
      <c r="F8" s="154"/>
      <c r="G8" s="154"/>
      <c r="H8" s="154"/>
      <c r="I8" s="154"/>
      <c r="J8" s="154"/>
      <c r="K8" s="154"/>
      <c r="L8" s="154"/>
      <c r="M8" s="154"/>
      <c r="N8" s="154"/>
      <c r="O8" s="154"/>
      <c r="P8" s="154"/>
    </row>
    <row r="9" spans="1:16" ht="42" customHeight="1">
      <c r="A9" s="193" t="s">
        <v>3</v>
      </c>
      <c r="B9" s="193"/>
      <c r="C9" s="193"/>
      <c r="D9" s="237" t="s">
        <v>292</v>
      </c>
      <c r="E9" s="237"/>
      <c r="F9" s="237"/>
      <c r="G9" s="237"/>
      <c r="H9" s="237"/>
      <c r="I9" s="237"/>
      <c r="J9" s="193" t="s">
        <v>5</v>
      </c>
      <c r="K9" s="193"/>
      <c r="L9" s="193"/>
      <c r="M9" s="208" t="s">
        <v>6</v>
      </c>
      <c r="N9" s="208"/>
      <c r="O9" s="208"/>
      <c r="P9" s="208"/>
    </row>
    <row r="10" spans="1:16" ht="42" customHeight="1">
      <c r="A10" s="193" t="s">
        <v>7</v>
      </c>
      <c r="B10" s="193"/>
      <c r="C10" s="193"/>
      <c r="D10" s="209" t="s">
        <v>267</v>
      </c>
      <c r="E10" s="209"/>
      <c r="F10" s="209"/>
      <c r="G10" s="209"/>
      <c r="H10" s="209"/>
      <c r="I10" s="209"/>
      <c r="J10" s="193" t="s">
        <v>9</v>
      </c>
      <c r="K10" s="193"/>
      <c r="L10" s="193"/>
      <c r="M10" s="208" t="s">
        <v>268</v>
      </c>
      <c r="N10" s="208"/>
      <c r="O10" s="208"/>
      <c r="P10" s="208"/>
    </row>
    <row r="11" spans="1:16" ht="57" customHeight="1">
      <c r="A11" s="193" t="s">
        <v>11</v>
      </c>
      <c r="B11" s="193"/>
      <c r="C11" s="193"/>
      <c r="D11" s="237" t="s">
        <v>293</v>
      </c>
      <c r="E11" s="237"/>
      <c r="F11" s="237"/>
      <c r="G11" s="237"/>
      <c r="H11" s="237"/>
      <c r="I11" s="237"/>
      <c r="J11" s="193" t="s">
        <v>114</v>
      </c>
      <c r="K11" s="193"/>
      <c r="L11" s="193"/>
      <c r="M11" s="208" t="s">
        <v>31</v>
      </c>
      <c r="N11" s="208"/>
      <c r="O11" s="208"/>
      <c r="P11" s="208"/>
    </row>
    <row r="12" spans="1:16" ht="61.5" customHeight="1">
      <c r="A12" s="193" t="s">
        <v>217</v>
      </c>
      <c r="B12" s="193"/>
      <c r="C12" s="193"/>
      <c r="D12" s="237" t="s">
        <v>294</v>
      </c>
      <c r="E12" s="237"/>
      <c r="F12" s="237"/>
      <c r="G12" s="237"/>
      <c r="H12" s="237"/>
      <c r="I12" s="237"/>
      <c r="J12" s="193" t="s">
        <v>218</v>
      </c>
      <c r="K12" s="193"/>
      <c r="L12" s="193"/>
      <c r="M12" s="208" t="s">
        <v>295</v>
      </c>
      <c r="N12" s="208"/>
      <c r="O12" s="208"/>
      <c r="P12" s="208"/>
    </row>
    <row r="13" spans="1:16" ht="52.9" customHeight="1">
      <c r="A13" s="193" t="s">
        <v>220</v>
      </c>
      <c r="B13" s="193"/>
      <c r="C13" s="193"/>
      <c r="D13" s="209" t="s">
        <v>296</v>
      </c>
      <c r="E13" s="209"/>
      <c r="F13" s="209"/>
      <c r="G13" s="209"/>
      <c r="H13" s="209"/>
      <c r="I13" s="209"/>
      <c r="J13" s="193" t="s">
        <v>222</v>
      </c>
      <c r="K13" s="193"/>
      <c r="L13" s="193"/>
      <c r="M13" s="208" t="s">
        <v>297</v>
      </c>
      <c r="N13" s="208"/>
      <c r="O13" s="208"/>
      <c r="P13" s="208"/>
    </row>
    <row r="14" spans="1:16" ht="70.5" customHeight="1">
      <c r="A14" s="193" t="s">
        <v>224</v>
      </c>
      <c r="B14" s="193"/>
      <c r="C14" s="193"/>
      <c r="D14" s="209" t="s">
        <v>298</v>
      </c>
      <c r="E14" s="209"/>
      <c r="F14" s="209"/>
      <c r="G14" s="209"/>
      <c r="H14" s="209"/>
      <c r="I14" s="209"/>
      <c r="J14" s="193" t="s">
        <v>225</v>
      </c>
      <c r="K14" s="193"/>
      <c r="L14" s="193"/>
      <c r="M14" s="208" t="s">
        <v>299</v>
      </c>
      <c r="N14" s="208"/>
      <c r="O14" s="208"/>
      <c r="P14" s="208"/>
    </row>
    <row r="15" spans="1:16" ht="42.4" customHeight="1">
      <c r="A15" s="193" t="s">
        <v>227</v>
      </c>
      <c r="B15" s="193"/>
      <c r="C15" s="193"/>
      <c r="D15" s="208" t="s">
        <v>300</v>
      </c>
      <c r="E15" s="208"/>
      <c r="F15" s="208"/>
      <c r="G15" s="208"/>
      <c r="H15" s="208"/>
      <c r="I15" s="193" t="s">
        <v>229</v>
      </c>
      <c r="J15" s="193"/>
      <c r="K15" s="193"/>
      <c r="L15" s="208" t="s">
        <v>300</v>
      </c>
      <c r="M15" s="208"/>
      <c r="N15" s="208"/>
      <c r="O15" s="208"/>
      <c r="P15" s="208"/>
    </row>
    <row r="16" spans="1:16" ht="41.25" customHeight="1">
      <c r="A16" s="193"/>
      <c r="B16" s="193"/>
      <c r="C16" s="193"/>
      <c r="D16" s="208" t="s">
        <v>305</v>
      </c>
      <c r="E16" s="208"/>
      <c r="F16" s="208"/>
      <c r="G16" s="208"/>
      <c r="H16" s="208"/>
      <c r="I16" s="193"/>
      <c r="J16" s="193"/>
      <c r="K16" s="193"/>
      <c r="L16" s="208" t="s">
        <v>305</v>
      </c>
      <c r="M16" s="208"/>
      <c r="N16" s="208"/>
      <c r="O16" s="208"/>
      <c r="P16" s="208"/>
    </row>
    <row r="17" spans="1:20" ht="6.75" customHeight="1"/>
    <row r="18" spans="1:20" ht="30" customHeight="1">
      <c r="A18" s="154" t="s">
        <v>115</v>
      </c>
      <c r="B18" s="154"/>
      <c r="C18" s="154"/>
      <c r="D18" s="154"/>
      <c r="E18" s="154"/>
      <c r="F18" s="154"/>
      <c r="G18" s="154"/>
      <c r="H18" s="154"/>
      <c r="I18" s="154"/>
      <c r="J18" s="154"/>
      <c r="K18" s="154"/>
      <c r="L18" s="154"/>
      <c r="M18" s="154"/>
      <c r="N18" s="154"/>
      <c r="O18" s="154"/>
      <c r="P18" s="154"/>
    </row>
    <row r="19" spans="1:20" ht="30" customHeight="1">
      <c r="A19" s="93" t="s">
        <v>33</v>
      </c>
      <c r="B19" s="97" t="s">
        <v>273</v>
      </c>
      <c r="C19" s="97" t="s">
        <v>38</v>
      </c>
      <c r="D19" s="93" t="s">
        <v>39</v>
      </c>
      <c r="E19" s="93" t="s">
        <v>40</v>
      </c>
      <c r="F19" s="93" t="s">
        <v>41</v>
      </c>
      <c r="G19" s="93" t="s">
        <v>42</v>
      </c>
      <c r="H19" s="93" t="s">
        <v>43</v>
      </c>
      <c r="I19" s="93" t="s">
        <v>44</v>
      </c>
      <c r="J19" s="93" t="s">
        <v>45</v>
      </c>
      <c r="K19" s="93" t="s">
        <v>46</v>
      </c>
      <c r="L19" s="93" t="s">
        <v>47</v>
      </c>
      <c r="M19" s="93" t="s">
        <v>48</v>
      </c>
      <c r="N19" s="93" t="s">
        <v>49</v>
      </c>
      <c r="O19" s="193" t="s">
        <v>121</v>
      </c>
      <c r="P19" s="193"/>
    </row>
    <row r="20" spans="1:20" ht="44.85" customHeight="1">
      <c r="A20" s="157">
        <v>2016</v>
      </c>
      <c r="B20" s="98" t="s">
        <v>301</v>
      </c>
      <c r="C20" s="99"/>
      <c r="D20" s="99"/>
      <c r="E20" s="99"/>
      <c r="F20" s="99"/>
      <c r="G20" s="99"/>
      <c r="H20" s="99"/>
      <c r="I20" s="99"/>
      <c r="J20" s="99"/>
      <c r="K20" s="99"/>
      <c r="L20" s="99"/>
      <c r="M20" s="99"/>
      <c r="N20" s="142">
        <v>185</v>
      </c>
      <c r="O20" s="232">
        <f>SUM(C20:N20)</f>
        <v>185</v>
      </c>
      <c r="P20" s="232"/>
    </row>
    <row r="21" spans="1:20" ht="57.75" customHeight="1">
      <c r="A21" s="157"/>
      <c r="B21" s="98" t="s">
        <v>302</v>
      </c>
      <c r="C21" s="99"/>
      <c r="D21" s="99"/>
      <c r="E21" s="99"/>
      <c r="F21" s="99"/>
      <c r="G21" s="99"/>
      <c r="H21" s="99"/>
      <c r="I21" s="99"/>
      <c r="J21" s="99"/>
      <c r="K21" s="99"/>
      <c r="L21" s="99"/>
      <c r="M21" s="99"/>
      <c r="N21" s="143">
        <v>68.900000000000006</v>
      </c>
      <c r="O21" s="232">
        <f>SUM(C21:N21)</f>
        <v>68.900000000000006</v>
      </c>
      <c r="P21" s="232"/>
      <c r="R21" s="137">
        <f>+R22/O20</f>
        <v>0.73513513513513518</v>
      </c>
      <c r="S21" s="138" t="s">
        <v>301</v>
      </c>
      <c r="T21" s="105">
        <f>+O20</f>
        <v>185</v>
      </c>
    </row>
    <row r="22" spans="1:20" ht="44.85" customHeight="1">
      <c r="A22" s="157"/>
      <c r="B22" s="98" t="s">
        <v>303</v>
      </c>
      <c r="C22" s="99"/>
      <c r="D22" s="99"/>
      <c r="E22" s="99"/>
      <c r="F22" s="99"/>
      <c r="G22" s="99"/>
      <c r="H22" s="99"/>
      <c r="I22" s="99"/>
      <c r="J22" s="99"/>
      <c r="K22" s="99"/>
      <c r="L22" s="99"/>
      <c r="M22" s="99"/>
      <c r="N22" s="142">
        <v>49</v>
      </c>
      <c r="O22" s="241">
        <f>SUM(C22:N22)</f>
        <v>49</v>
      </c>
      <c r="P22" s="241"/>
      <c r="R22" s="105">
        <f>185-49</f>
        <v>136</v>
      </c>
      <c r="S22" s="138" t="s">
        <v>342</v>
      </c>
      <c r="T22" s="105">
        <f>+O22</f>
        <v>49</v>
      </c>
    </row>
    <row r="23" spans="1:20" ht="45" customHeight="1">
      <c r="A23" s="157"/>
      <c r="B23" s="98" t="s">
        <v>304</v>
      </c>
      <c r="C23" s="144" t="e">
        <f t="shared" ref="C23:M23" si="0">+C21/C20</f>
        <v>#DIV/0!</v>
      </c>
      <c r="D23" s="144" t="e">
        <f t="shared" si="0"/>
        <v>#DIV/0!</v>
      </c>
      <c r="E23" s="144" t="e">
        <f t="shared" si="0"/>
        <v>#DIV/0!</v>
      </c>
      <c r="F23" s="144" t="e">
        <f t="shared" si="0"/>
        <v>#DIV/0!</v>
      </c>
      <c r="G23" s="144" t="e">
        <f t="shared" si="0"/>
        <v>#DIV/0!</v>
      </c>
      <c r="H23" s="144" t="e">
        <f t="shared" si="0"/>
        <v>#DIV/0!</v>
      </c>
      <c r="I23" s="144" t="e">
        <f t="shared" si="0"/>
        <v>#DIV/0!</v>
      </c>
      <c r="J23" s="144" t="e">
        <f t="shared" si="0"/>
        <v>#DIV/0!</v>
      </c>
      <c r="K23" s="144" t="e">
        <f t="shared" si="0"/>
        <v>#DIV/0!</v>
      </c>
      <c r="L23" s="144" t="e">
        <f t="shared" si="0"/>
        <v>#DIV/0!</v>
      </c>
      <c r="M23" s="144" t="e">
        <f t="shared" si="0"/>
        <v>#DIV/0!</v>
      </c>
      <c r="N23" s="145">
        <f>N21/N20</f>
        <v>0.37243243243243246</v>
      </c>
      <c r="O23" s="242">
        <f>+O21/O20</f>
        <v>0.37243243243243246</v>
      </c>
      <c r="P23" s="242"/>
      <c r="S23" s="138" t="s">
        <v>343</v>
      </c>
      <c r="T23" s="105">
        <f>185-49</f>
        <v>136</v>
      </c>
    </row>
    <row r="24" spans="1:20" s="14" customFormat="1" ht="12.75" customHeight="1">
      <c r="A24" s="12"/>
      <c r="B24" s="12"/>
      <c r="C24" s="13">
        <v>0.8</v>
      </c>
      <c r="D24" s="13">
        <v>0.8</v>
      </c>
      <c r="E24" s="13">
        <v>0.8</v>
      </c>
      <c r="F24" s="13">
        <v>0.8</v>
      </c>
      <c r="G24" s="13">
        <v>0.8</v>
      </c>
      <c r="H24" s="13">
        <v>0.8</v>
      </c>
      <c r="I24" s="13">
        <v>0.8</v>
      </c>
      <c r="J24" s="13">
        <v>0.8</v>
      </c>
      <c r="K24" s="13">
        <v>0.8</v>
      </c>
      <c r="L24" s="13">
        <v>0.8</v>
      </c>
      <c r="M24" s="13">
        <v>0.8</v>
      </c>
      <c r="N24" s="13"/>
      <c r="O24" s="102">
        <v>0.8</v>
      </c>
      <c r="P24" s="103"/>
    </row>
    <row r="25" spans="1:20" ht="30" customHeight="1">
      <c r="A25" s="154" t="s">
        <v>123</v>
      </c>
      <c r="B25" s="154"/>
      <c r="C25" s="154"/>
      <c r="D25" s="154"/>
      <c r="E25" s="154"/>
      <c r="F25" s="154"/>
      <c r="G25" s="154"/>
      <c r="H25" s="154"/>
      <c r="I25" s="154"/>
      <c r="J25" s="154"/>
      <c r="K25" s="193" t="s">
        <v>253</v>
      </c>
      <c r="L25" s="193"/>
      <c r="M25" s="193"/>
      <c r="N25" s="193"/>
      <c r="O25" s="193"/>
      <c r="P25" s="193"/>
    </row>
    <row r="26" spans="1:20" ht="36.6" customHeight="1">
      <c r="A26" s="20"/>
      <c r="B26" s="20"/>
      <c r="C26" s="20"/>
      <c r="D26" s="20"/>
      <c r="E26" s="20"/>
      <c r="F26" s="20"/>
      <c r="G26" s="21"/>
      <c r="H26" s="21"/>
      <c r="I26" s="21"/>
      <c r="J26" s="21"/>
      <c r="K26" s="234" t="s">
        <v>254</v>
      </c>
      <c r="L26" s="234"/>
      <c r="M26" s="234"/>
      <c r="N26" s="234"/>
      <c r="O26" s="234"/>
      <c r="P26" s="141" t="s">
        <v>257</v>
      </c>
    </row>
    <row r="27" spans="1:20" ht="36.6" customHeight="1">
      <c r="A27" s="20"/>
      <c r="B27" s="20"/>
      <c r="C27" s="20"/>
      <c r="D27" s="20"/>
      <c r="E27" s="20"/>
      <c r="F27" s="20"/>
      <c r="G27" s="20"/>
      <c r="H27" s="21"/>
      <c r="I27" s="21"/>
      <c r="J27" s="21"/>
      <c r="K27" s="234" t="s">
        <v>255</v>
      </c>
      <c r="L27" s="234"/>
      <c r="M27" s="234"/>
      <c r="N27" s="234"/>
      <c r="O27" s="234"/>
      <c r="P27" s="141" t="s">
        <v>257</v>
      </c>
    </row>
    <row r="28" spans="1:20" ht="36.6" customHeight="1">
      <c r="A28" s="20"/>
      <c r="B28" s="20"/>
      <c r="C28" s="20"/>
      <c r="D28" s="20"/>
      <c r="E28" s="20"/>
      <c r="F28" s="20"/>
      <c r="G28" s="20"/>
      <c r="H28" s="21"/>
      <c r="I28" s="21"/>
      <c r="J28" s="21"/>
      <c r="K28" s="234" t="s">
        <v>256</v>
      </c>
      <c r="L28" s="234"/>
      <c r="M28" s="234"/>
      <c r="N28" s="234"/>
      <c r="O28" s="234"/>
      <c r="P28" s="141"/>
    </row>
    <row r="29" spans="1:20" ht="36.6" customHeight="1">
      <c r="A29" s="20"/>
      <c r="B29" s="20"/>
      <c r="C29" s="20"/>
      <c r="D29" s="20"/>
      <c r="E29" s="20"/>
      <c r="F29" s="20"/>
      <c r="G29" s="20"/>
      <c r="H29" s="21"/>
      <c r="I29" s="21"/>
      <c r="J29" s="21"/>
      <c r="K29" s="234" t="s">
        <v>258</v>
      </c>
      <c r="L29" s="234"/>
      <c r="M29" s="234"/>
      <c r="N29" s="234"/>
      <c r="O29" s="234"/>
      <c r="P29" s="141"/>
    </row>
    <row r="30" spans="1:20" ht="36.6" customHeight="1">
      <c r="A30" s="20"/>
      <c r="B30" s="20"/>
      <c r="C30" s="20"/>
      <c r="D30" s="20"/>
      <c r="E30" s="20"/>
      <c r="F30" s="20"/>
      <c r="G30" s="20"/>
      <c r="H30" s="21"/>
      <c r="I30" s="21"/>
      <c r="J30" s="21"/>
      <c r="K30" s="234" t="s">
        <v>259</v>
      </c>
      <c r="L30" s="234"/>
      <c r="M30" s="234"/>
      <c r="N30" s="234"/>
      <c r="O30" s="234"/>
      <c r="P30" s="141"/>
    </row>
    <row r="31" spans="1:20" ht="36.6" customHeight="1">
      <c r="A31" s="20"/>
      <c r="B31" s="20"/>
      <c r="C31" s="20"/>
      <c r="D31" s="20"/>
      <c r="E31" s="20"/>
      <c r="F31" s="20"/>
      <c r="G31" s="20"/>
      <c r="H31" s="21"/>
      <c r="I31" s="21"/>
      <c r="J31" s="21"/>
      <c r="K31" s="193" t="s">
        <v>124</v>
      </c>
      <c r="L31" s="193"/>
      <c r="M31" s="193"/>
      <c r="N31" s="193"/>
      <c r="O31" s="193"/>
      <c r="P31" s="193"/>
    </row>
    <row r="32" spans="1:20" ht="36.6" customHeight="1">
      <c r="A32" s="20"/>
      <c r="B32" s="20"/>
      <c r="C32" s="20"/>
      <c r="D32" s="20"/>
      <c r="E32" s="20"/>
      <c r="F32" s="20"/>
      <c r="G32" s="20"/>
      <c r="H32" s="21"/>
      <c r="I32" s="21"/>
      <c r="J32" s="21"/>
      <c r="K32" s="157" t="s">
        <v>316</v>
      </c>
      <c r="L32" s="157"/>
      <c r="M32" s="157"/>
      <c r="N32" s="157"/>
      <c r="O32" s="157"/>
      <c r="P32" s="157"/>
    </row>
    <row r="33" spans="1:16" ht="36.6" customHeight="1">
      <c r="A33" s="20"/>
      <c r="B33" s="20"/>
      <c r="C33" s="20"/>
      <c r="D33" s="20"/>
      <c r="E33" s="20"/>
      <c r="F33" s="20"/>
      <c r="G33" s="20"/>
      <c r="H33" s="21"/>
      <c r="I33" s="21"/>
      <c r="J33" s="21"/>
      <c r="K33" s="243" t="s">
        <v>305</v>
      </c>
      <c r="L33" s="243"/>
      <c r="M33" s="243"/>
      <c r="N33" s="243"/>
      <c r="O33" s="243"/>
      <c r="P33" s="243"/>
    </row>
    <row r="34" spans="1:16" ht="36.6" customHeight="1">
      <c r="A34" s="178" t="s">
        <v>347</v>
      </c>
      <c r="B34" s="178"/>
      <c r="C34" s="178"/>
      <c r="D34" s="178"/>
      <c r="E34" s="178"/>
      <c r="F34" s="178"/>
      <c r="G34" s="178"/>
      <c r="H34" s="178"/>
      <c r="I34" s="178"/>
      <c r="J34" s="178"/>
      <c r="K34" s="244" t="s">
        <v>262</v>
      </c>
      <c r="L34" s="244"/>
      <c r="M34" s="146">
        <v>31</v>
      </c>
      <c r="N34" s="146">
        <v>12</v>
      </c>
      <c r="O34" s="184">
        <v>2016</v>
      </c>
      <c r="P34" s="184"/>
    </row>
    <row r="35" spans="1:16" ht="36.6" customHeight="1">
      <c r="A35" s="178"/>
      <c r="B35" s="178"/>
      <c r="C35" s="178"/>
      <c r="D35" s="178"/>
      <c r="E35" s="178"/>
      <c r="F35" s="178"/>
      <c r="G35" s="178"/>
      <c r="H35" s="178"/>
      <c r="I35" s="178"/>
      <c r="J35" s="178"/>
      <c r="K35" s="244" t="s">
        <v>263</v>
      </c>
      <c r="L35" s="244"/>
      <c r="M35" s="147">
        <v>28</v>
      </c>
      <c r="N35" s="147">
        <v>2</v>
      </c>
      <c r="O35" s="185">
        <v>2017</v>
      </c>
      <c r="P35" s="185"/>
    </row>
    <row r="36" spans="1:16" ht="12.75" customHeight="1">
      <c r="A36" s="178"/>
      <c r="B36" s="178"/>
      <c r="C36" s="178"/>
      <c r="D36" s="178"/>
      <c r="E36" s="178"/>
      <c r="F36" s="178"/>
      <c r="G36" s="178"/>
      <c r="H36" s="178"/>
      <c r="I36" s="178"/>
      <c r="J36" s="178"/>
      <c r="K36" s="179" t="s">
        <v>264</v>
      </c>
      <c r="L36" s="179"/>
      <c r="M36" s="179"/>
      <c r="N36" s="178" t="s">
        <v>291</v>
      </c>
      <c r="O36" s="178"/>
      <c r="P36" s="178"/>
    </row>
  </sheetData>
  <sheetProtection password="C6BA" sheet="1" formatCells="0" formatColumns="0" formatRows="0" insertColumns="0" insertRows="0" insertHyperlinks="0" deleteColumns="0" deleteRows="0" sort="0" autoFilter="0" pivotTables="0"/>
  <mergeCells count="62">
    <mergeCell ref="K33:P33"/>
    <mergeCell ref="K34:L34"/>
    <mergeCell ref="O34:P34"/>
    <mergeCell ref="K35:L35"/>
    <mergeCell ref="O35:P35"/>
    <mergeCell ref="K32:P32"/>
    <mergeCell ref="K29:O29"/>
    <mergeCell ref="A18:P18"/>
    <mergeCell ref="O19:P19"/>
    <mergeCell ref="A20:A23"/>
    <mergeCell ref="O20:P20"/>
    <mergeCell ref="O21:P21"/>
    <mergeCell ref="O22:P22"/>
    <mergeCell ref="O23:P23"/>
    <mergeCell ref="A25:J25"/>
    <mergeCell ref="K25:P25"/>
    <mergeCell ref="K26:O26"/>
    <mergeCell ref="K27:O27"/>
    <mergeCell ref="K28:O28"/>
    <mergeCell ref="K30:O30"/>
    <mergeCell ref="K31:P31"/>
    <mergeCell ref="A14:C14"/>
    <mergeCell ref="D14:I14"/>
    <mergeCell ref="J14:L14"/>
    <mergeCell ref="M14:P14"/>
    <mergeCell ref="A15:C16"/>
    <mergeCell ref="D15:H15"/>
    <mergeCell ref="I15:K16"/>
    <mergeCell ref="L15:P15"/>
    <mergeCell ref="D16:H16"/>
    <mergeCell ref="L16:P16"/>
    <mergeCell ref="A12:C12"/>
    <mergeCell ref="D12:I12"/>
    <mergeCell ref="J12:L12"/>
    <mergeCell ref="M12:P12"/>
    <mergeCell ref="A13:C13"/>
    <mergeCell ref="D13:I13"/>
    <mergeCell ref="J13:L13"/>
    <mergeCell ref="M13:P13"/>
    <mergeCell ref="D10:I10"/>
    <mergeCell ref="J10:L10"/>
    <mergeCell ref="M10:P10"/>
    <mergeCell ref="A11:C11"/>
    <mergeCell ref="D11:I11"/>
    <mergeCell ref="J11:L11"/>
    <mergeCell ref="M11:P11"/>
    <mergeCell ref="K36:M36"/>
    <mergeCell ref="N36:P36"/>
    <mergeCell ref="A34:J36"/>
    <mergeCell ref="A1:C6"/>
    <mergeCell ref="D1:L3"/>
    <mergeCell ref="M1:P2"/>
    <mergeCell ref="M3:P4"/>
    <mergeCell ref="D4:L6"/>
    <mergeCell ref="M5:P6"/>
    <mergeCell ref="A7:P7"/>
    <mergeCell ref="A8:P8"/>
    <mergeCell ref="A9:C9"/>
    <mergeCell ref="D9:I9"/>
    <mergeCell ref="J9:L9"/>
    <mergeCell ref="M9:P9"/>
    <mergeCell ref="A10:C10"/>
  </mergeCells>
  <dataValidations count="4">
    <dataValidation type="list" allowBlank="1" showErrorMessage="1" sqref="M11">
      <formula1>"INICIATIVAS,ASISTENTES,ACTIVIDADES,EQUIPAMIENTOS,POR CIENTO,PARTICIPANTES,NIÑOS Y NIÑAS,NIÑOS,NIÑAS Y JÓVENES,ORGANIZACIONES,ESPACIOS"</formula1>
    </dataValidation>
    <dataValidation type="list" allowBlank="1" showErrorMessage="1" sqref="M9">
      <formula1>"EFICACIA,EFICIENCIA,EFECTIVIDAD"</formula1>
    </dataValidation>
    <dataValidation allowBlank="1" showErrorMessage="1" errorTitle="Seleccionar un valor de la lista" sqref="F20:M22"/>
    <dataValidation type="list" allowBlank="1" showErrorMessage="1" sqref="M12">
      <formula1>"MENSUAL,BIMENSUAL,TRIMESTRAL,SEMESTRAL,ANUAL"</formula1>
    </dataValidation>
  </dataValidations>
  <printOptions horizontalCentered="1"/>
  <pageMargins left="0.19685039370078741" right="0.23622047244094491" top="0.78740157480314965" bottom="0.62992125984251968" header="0.47244094488188981" footer="0.23622047244094491"/>
  <pageSetup paperSize="14" scale="65" fitToWidth="0" fitToHeight="0" pageOrder="overThenDown" orientation="portrait" horizontalDpi="4294967294" verticalDpi="4294967294"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36"/>
  <sheetViews>
    <sheetView topLeftCell="A16" workbookViewId="0">
      <selection activeCell="O21" sqref="O21:P21"/>
    </sheetView>
  </sheetViews>
  <sheetFormatPr baseColWidth="10" defaultRowHeight="12.75" customHeight="1"/>
  <cols>
    <col min="1" max="1" width="5.5703125" style="2" bestFit="1" customWidth="1"/>
    <col min="2" max="2" width="21.28515625" style="2" customWidth="1"/>
    <col min="3" max="10" width="7.7109375" style="2" customWidth="1"/>
    <col min="11" max="12" width="8.85546875" style="2" customWidth="1"/>
    <col min="13" max="14" width="7.7109375" style="2" customWidth="1"/>
    <col min="15" max="16" width="8.5703125" style="2" customWidth="1"/>
    <col min="17" max="17" width="2.85546875" style="2" customWidth="1"/>
    <col min="18" max="257" width="12.140625" style="2" customWidth="1"/>
    <col min="258" max="1024" width="12.140625" customWidth="1"/>
    <col min="1025" max="1025" width="11.42578125" customWidth="1"/>
  </cols>
  <sheetData>
    <row r="1" spans="1:16" s="1" customFormat="1" ht="13.9" customHeight="1">
      <c r="A1" s="175"/>
      <c r="B1" s="175"/>
      <c r="C1" s="175"/>
      <c r="D1" s="240" t="s">
        <v>0</v>
      </c>
      <c r="E1" s="240"/>
      <c r="F1" s="240"/>
      <c r="G1" s="240"/>
      <c r="H1" s="240"/>
      <c r="I1" s="240"/>
      <c r="J1" s="240"/>
      <c r="K1" s="240"/>
      <c r="L1" s="240"/>
      <c r="M1" s="212" t="s">
        <v>213</v>
      </c>
      <c r="N1" s="212"/>
      <c r="O1" s="212"/>
      <c r="P1" s="212"/>
    </row>
    <row r="2" spans="1:16" s="1" customFormat="1" ht="13.9" customHeight="1">
      <c r="A2" s="175"/>
      <c r="B2" s="175"/>
      <c r="C2" s="175"/>
      <c r="D2" s="240"/>
      <c r="E2" s="240"/>
      <c r="F2" s="240"/>
      <c r="G2" s="240"/>
      <c r="H2" s="240"/>
      <c r="I2" s="240"/>
      <c r="J2" s="240"/>
      <c r="K2" s="240"/>
      <c r="L2" s="240"/>
      <c r="M2" s="212"/>
      <c r="N2" s="212"/>
      <c r="O2" s="212"/>
      <c r="P2" s="212"/>
    </row>
    <row r="3" spans="1:16" s="1" customFormat="1" ht="13.9" customHeight="1">
      <c r="A3" s="175"/>
      <c r="B3" s="175"/>
      <c r="C3" s="175"/>
      <c r="D3" s="240"/>
      <c r="E3" s="240"/>
      <c r="F3" s="240"/>
      <c r="G3" s="240"/>
      <c r="H3" s="240"/>
      <c r="I3" s="240"/>
      <c r="J3" s="240"/>
      <c r="K3" s="240"/>
      <c r="L3" s="240"/>
      <c r="M3" s="212" t="s">
        <v>214</v>
      </c>
      <c r="N3" s="212"/>
      <c r="O3" s="212"/>
      <c r="P3" s="212"/>
    </row>
    <row r="4" spans="1:16" s="1" customFormat="1" ht="13.9" customHeight="1">
      <c r="A4" s="175"/>
      <c r="B4" s="175"/>
      <c r="C4" s="175"/>
      <c r="D4" s="240" t="s">
        <v>215</v>
      </c>
      <c r="E4" s="240"/>
      <c r="F4" s="240"/>
      <c r="G4" s="240"/>
      <c r="H4" s="240"/>
      <c r="I4" s="240"/>
      <c r="J4" s="240"/>
      <c r="K4" s="240"/>
      <c r="L4" s="240"/>
      <c r="M4" s="212"/>
      <c r="N4" s="212"/>
      <c r="O4" s="212"/>
      <c r="P4" s="212"/>
    </row>
    <row r="5" spans="1:16" s="1" customFormat="1" ht="13.9" customHeight="1">
      <c r="A5" s="175"/>
      <c r="B5" s="175"/>
      <c r="C5" s="175"/>
      <c r="D5" s="240"/>
      <c r="E5" s="240"/>
      <c r="F5" s="240"/>
      <c r="G5" s="240"/>
      <c r="H5" s="240"/>
      <c r="I5" s="240"/>
      <c r="J5" s="240"/>
      <c r="K5" s="240"/>
      <c r="L5" s="240"/>
      <c r="M5" s="212" t="s">
        <v>216</v>
      </c>
      <c r="N5" s="212"/>
      <c r="O5" s="212"/>
      <c r="P5" s="212"/>
    </row>
    <row r="6" spans="1:16" s="1" customFormat="1" ht="13.9" customHeight="1">
      <c r="A6" s="175"/>
      <c r="B6" s="175"/>
      <c r="C6" s="175"/>
      <c r="D6" s="240"/>
      <c r="E6" s="240"/>
      <c r="F6" s="240"/>
      <c r="G6" s="240"/>
      <c r="H6" s="240"/>
      <c r="I6" s="240"/>
      <c r="J6" s="240"/>
      <c r="K6" s="240"/>
      <c r="L6" s="240"/>
      <c r="M6" s="212"/>
      <c r="N6" s="212"/>
      <c r="O6" s="212"/>
      <c r="P6" s="212"/>
    </row>
    <row r="7" spans="1:16" s="1" customFormat="1" ht="12.75" customHeight="1">
      <c r="A7" s="239"/>
      <c r="B7" s="239"/>
      <c r="C7" s="239"/>
      <c r="D7" s="239"/>
      <c r="E7" s="239"/>
      <c r="F7" s="239"/>
      <c r="G7" s="239"/>
      <c r="H7" s="239"/>
      <c r="I7" s="239"/>
      <c r="J7" s="239"/>
      <c r="K7" s="239"/>
      <c r="L7" s="239"/>
      <c r="M7" s="239"/>
      <c r="N7" s="239"/>
      <c r="O7" s="239"/>
      <c r="P7" s="239"/>
    </row>
    <row r="8" spans="1:16" ht="30" customHeight="1">
      <c r="A8" s="154" t="s">
        <v>2</v>
      </c>
      <c r="B8" s="154"/>
      <c r="C8" s="154"/>
      <c r="D8" s="154"/>
      <c r="E8" s="154"/>
      <c r="F8" s="154"/>
      <c r="G8" s="154"/>
      <c r="H8" s="154"/>
      <c r="I8" s="154"/>
      <c r="J8" s="154"/>
      <c r="K8" s="154"/>
      <c r="L8" s="154"/>
      <c r="M8" s="154"/>
      <c r="N8" s="154"/>
      <c r="O8" s="154"/>
      <c r="P8" s="154"/>
    </row>
    <row r="9" spans="1:16" ht="42" customHeight="1">
      <c r="A9" s="193" t="s">
        <v>3</v>
      </c>
      <c r="B9" s="193"/>
      <c r="C9" s="193"/>
      <c r="D9" s="209" t="s">
        <v>306</v>
      </c>
      <c r="E9" s="209"/>
      <c r="F9" s="209"/>
      <c r="G9" s="209"/>
      <c r="H9" s="209"/>
      <c r="I9" s="209"/>
      <c r="J9" s="193" t="s">
        <v>5</v>
      </c>
      <c r="K9" s="193"/>
      <c r="L9" s="193"/>
      <c r="M9" s="208" t="s">
        <v>6</v>
      </c>
      <c r="N9" s="208"/>
      <c r="O9" s="208"/>
      <c r="P9" s="208"/>
    </row>
    <row r="10" spans="1:16" ht="42" customHeight="1">
      <c r="A10" s="193" t="s">
        <v>7</v>
      </c>
      <c r="B10" s="193"/>
      <c r="C10" s="193"/>
      <c r="D10" s="209" t="s">
        <v>267</v>
      </c>
      <c r="E10" s="209"/>
      <c r="F10" s="209"/>
      <c r="G10" s="209"/>
      <c r="H10" s="209"/>
      <c r="I10" s="209"/>
      <c r="J10" s="193" t="s">
        <v>9</v>
      </c>
      <c r="K10" s="193"/>
      <c r="L10" s="193"/>
      <c r="M10" s="208" t="s">
        <v>268</v>
      </c>
      <c r="N10" s="208"/>
      <c r="O10" s="208"/>
      <c r="P10" s="208"/>
    </row>
    <row r="11" spans="1:16" ht="36.75" customHeight="1">
      <c r="A11" s="193" t="s">
        <v>11</v>
      </c>
      <c r="B11" s="193"/>
      <c r="C11" s="193"/>
      <c r="D11" s="209" t="s">
        <v>307</v>
      </c>
      <c r="E11" s="209"/>
      <c r="F11" s="209"/>
      <c r="G11" s="209"/>
      <c r="H11" s="209"/>
      <c r="I11" s="209"/>
      <c r="J11" s="193" t="s">
        <v>114</v>
      </c>
      <c r="K11" s="193"/>
      <c r="L11" s="193"/>
      <c r="M11" s="208" t="s">
        <v>308</v>
      </c>
      <c r="N11" s="208"/>
      <c r="O11" s="208"/>
      <c r="P11" s="208"/>
    </row>
    <row r="12" spans="1:16" ht="45" customHeight="1">
      <c r="A12" s="193" t="s">
        <v>217</v>
      </c>
      <c r="B12" s="193"/>
      <c r="C12" s="193"/>
      <c r="D12" s="209" t="s">
        <v>348</v>
      </c>
      <c r="E12" s="209"/>
      <c r="F12" s="209"/>
      <c r="G12" s="209"/>
      <c r="H12" s="209"/>
      <c r="I12" s="209"/>
      <c r="J12" s="193" t="s">
        <v>218</v>
      </c>
      <c r="K12" s="193"/>
      <c r="L12" s="193"/>
      <c r="M12" s="208" t="s">
        <v>295</v>
      </c>
      <c r="N12" s="208"/>
      <c r="O12" s="208"/>
      <c r="P12" s="208"/>
    </row>
    <row r="13" spans="1:16" ht="43.5" customHeight="1">
      <c r="A13" s="193" t="s">
        <v>220</v>
      </c>
      <c r="B13" s="193"/>
      <c r="C13" s="193"/>
      <c r="D13" s="209" t="s">
        <v>309</v>
      </c>
      <c r="E13" s="209"/>
      <c r="F13" s="209"/>
      <c r="G13" s="209"/>
      <c r="H13" s="209"/>
      <c r="I13" s="209"/>
      <c r="J13" s="193" t="s">
        <v>222</v>
      </c>
      <c r="K13" s="193"/>
      <c r="L13" s="193"/>
      <c r="M13" s="208" t="s">
        <v>310</v>
      </c>
      <c r="N13" s="208"/>
      <c r="O13" s="208"/>
      <c r="P13" s="208"/>
    </row>
    <row r="14" spans="1:16" ht="62.65" customHeight="1">
      <c r="A14" s="193" t="s">
        <v>224</v>
      </c>
      <c r="B14" s="193"/>
      <c r="C14" s="193"/>
      <c r="D14" s="209" t="s">
        <v>311</v>
      </c>
      <c r="E14" s="209"/>
      <c r="F14" s="209"/>
      <c r="G14" s="209"/>
      <c r="H14" s="209"/>
      <c r="I14" s="209"/>
      <c r="J14" s="193" t="s">
        <v>225</v>
      </c>
      <c r="K14" s="193"/>
      <c r="L14" s="193"/>
      <c r="M14" s="208" t="s">
        <v>312</v>
      </c>
      <c r="N14" s="208"/>
      <c r="O14" s="208"/>
      <c r="P14" s="208"/>
    </row>
    <row r="15" spans="1:16" ht="42.4" customHeight="1">
      <c r="A15" s="193" t="s">
        <v>227</v>
      </c>
      <c r="B15" s="193"/>
      <c r="C15" s="193"/>
      <c r="D15" s="208" t="s">
        <v>300</v>
      </c>
      <c r="E15" s="208"/>
      <c r="F15" s="208"/>
      <c r="G15" s="208"/>
      <c r="H15" s="208"/>
      <c r="I15" s="193" t="s">
        <v>229</v>
      </c>
      <c r="J15" s="193"/>
      <c r="K15" s="193"/>
      <c r="L15" s="208" t="s">
        <v>300</v>
      </c>
      <c r="M15" s="208"/>
      <c r="N15" s="208"/>
      <c r="O15" s="208"/>
      <c r="P15" s="208"/>
    </row>
    <row r="16" spans="1:16" ht="41.25" customHeight="1">
      <c r="A16" s="193"/>
      <c r="B16" s="193"/>
      <c r="C16" s="193"/>
      <c r="D16" s="208" t="s">
        <v>305</v>
      </c>
      <c r="E16" s="208"/>
      <c r="F16" s="208"/>
      <c r="G16" s="208"/>
      <c r="H16" s="208"/>
      <c r="I16" s="193"/>
      <c r="J16" s="193"/>
      <c r="K16" s="193"/>
      <c r="L16" s="208" t="s">
        <v>305</v>
      </c>
      <c r="M16" s="208"/>
      <c r="N16" s="208"/>
      <c r="O16" s="208"/>
      <c r="P16" s="208"/>
    </row>
    <row r="17" spans="1:20" ht="6.75" customHeight="1"/>
    <row r="18" spans="1:20" ht="30" customHeight="1">
      <c r="A18" s="154" t="s">
        <v>115</v>
      </c>
      <c r="B18" s="154"/>
      <c r="C18" s="154"/>
      <c r="D18" s="154"/>
      <c r="E18" s="154"/>
      <c r="F18" s="154"/>
      <c r="G18" s="154"/>
      <c r="H18" s="154"/>
      <c r="I18" s="154"/>
      <c r="J18" s="154"/>
      <c r="K18" s="154"/>
      <c r="L18" s="154"/>
      <c r="M18" s="154"/>
      <c r="N18" s="154"/>
      <c r="O18" s="154"/>
      <c r="P18" s="154"/>
    </row>
    <row r="19" spans="1:20" ht="30" customHeight="1">
      <c r="A19" s="93" t="s">
        <v>33</v>
      </c>
      <c r="B19" s="97" t="s">
        <v>273</v>
      </c>
      <c r="C19" s="251" t="s">
        <v>152</v>
      </c>
      <c r="D19" s="252"/>
      <c r="E19" s="252"/>
      <c r="F19" s="252"/>
      <c r="G19" s="252"/>
      <c r="H19" s="253"/>
      <c r="I19" s="251" t="s">
        <v>153</v>
      </c>
      <c r="J19" s="252"/>
      <c r="K19" s="252"/>
      <c r="L19" s="252"/>
      <c r="M19" s="252"/>
      <c r="N19" s="253"/>
      <c r="O19" s="193" t="s">
        <v>274</v>
      </c>
      <c r="P19" s="193"/>
    </row>
    <row r="20" spans="1:20" ht="44.85" customHeight="1">
      <c r="A20" s="205">
        <v>2016</v>
      </c>
      <c r="B20" s="104" t="s">
        <v>313</v>
      </c>
      <c r="C20" s="247">
        <v>81</v>
      </c>
      <c r="D20" s="247"/>
      <c r="E20" s="247"/>
      <c r="F20" s="247"/>
      <c r="G20" s="247"/>
      <c r="H20" s="247"/>
      <c r="I20" s="247">
        <v>235</v>
      </c>
      <c r="J20" s="247"/>
      <c r="K20" s="247"/>
      <c r="L20" s="247"/>
      <c r="M20" s="247"/>
      <c r="N20" s="247"/>
      <c r="O20" s="246">
        <f>SUM(C20:N20)</f>
        <v>316</v>
      </c>
      <c r="P20" s="232"/>
      <c r="S20" s="105" t="str">
        <f>+C19</f>
        <v>Enero – Junio</v>
      </c>
      <c r="T20" s="105" t="str">
        <f>+I19</f>
        <v>Julio – Diciembre</v>
      </c>
    </row>
    <row r="21" spans="1:20" ht="30">
      <c r="A21" s="205"/>
      <c r="B21" s="104" t="s">
        <v>314</v>
      </c>
      <c r="C21" s="247">
        <v>80</v>
      </c>
      <c r="D21" s="247"/>
      <c r="E21" s="247"/>
      <c r="F21" s="247"/>
      <c r="G21" s="247"/>
      <c r="H21" s="247"/>
      <c r="I21" s="247">
        <v>116</v>
      </c>
      <c r="J21" s="247"/>
      <c r="K21" s="247"/>
      <c r="L21" s="247"/>
      <c r="M21" s="247"/>
      <c r="N21" s="247"/>
      <c r="O21" s="246">
        <f>SUM(C21:N21)</f>
        <v>196</v>
      </c>
      <c r="P21" s="232"/>
      <c r="S21" s="106">
        <f>+C23</f>
        <v>0.22222222222222221</v>
      </c>
      <c r="T21" s="106">
        <f>+I23</f>
        <v>0.43404255319148938</v>
      </c>
    </row>
    <row r="22" spans="1:20" ht="30">
      <c r="A22" s="205"/>
      <c r="B22" s="104" t="s">
        <v>341</v>
      </c>
      <c r="C22" s="247">
        <v>18</v>
      </c>
      <c r="D22" s="247"/>
      <c r="E22" s="247"/>
      <c r="F22" s="247"/>
      <c r="G22" s="247"/>
      <c r="H22" s="247"/>
      <c r="I22" s="247">
        <v>102</v>
      </c>
      <c r="J22" s="247"/>
      <c r="K22" s="247"/>
      <c r="L22" s="247"/>
      <c r="M22" s="247"/>
      <c r="N22" s="247"/>
      <c r="O22" s="246">
        <f>SUM(C22:N22)</f>
        <v>120</v>
      </c>
      <c r="P22" s="232"/>
    </row>
    <row r="23" spans="1:20" ht="41.85" customHeight="1">
      <c r="A23" s="205"/>
      <c r="B23" s="98" t="s">
        <v>315</v>
      </c>
      <c r="C23" s="248">
        <f t="shared" ref="C23" si="0">+C22/C20</f>
        <v>0.22222222222222221</v>
      </c>
      <c r="D23" s="249"/>
      <c r="E23" s="249"/>
      <c r="F23" s="249"/>
      <c r="G23" s="249"/>
      <c r="H23" s="250"/>
      <c r="I23" s="248">
        <f>+I22/I20</f>
        <v>0.43404255319148938</v>
      </c>
      <c r="J23" s="249"/>
      <c r="K23" s="249"/>
      <c r="L23" s="249"/>
      <c r="M23" s="249"/>
      <c r="N23" s="250"/>
      <c r="O23" s="164">
        <f>+O22/O20</f>
        <v>0.379746835443038</v>
      </c>
      <c r="P23" s="164"/>
    </row>
    <row r="24" spans="1:20" s="14" customFormat="1" ht="12.75" customHeight="1">
      <c r="A24" s="12"/>
      <c r="B24" s="12"/>
      <c r="C24" s="13">
        <v>0.8</v>
      </c>
      <c r="D24" s="13">
        <v>0.8</v>
      </c>
      <c r="E24" s="13">
        <v>0.8</v>
      </c>
      <c r="F24" s="13">
        <v>0.8</v>
      </c>
      <c r="G24" s="13">
        <v>0.8</v>
      </c>
      <c r="H24" s="13">
        <v>0.8</v>
      </c>
      <c r="I24" s="13">
        <v>0.8</v>
      </c>
      <c r="J24" s="13">
        <v>0.8</v>
      </c>
      <c r="K24" s="13">
        <v>0.8</v>
      </c>
      <c r="L24" s="13">
        <v>0.8</v>
      </c>
      <c r="M24" s="13">
        <v>0.8</v>
      </c>
      <c r="N24" s="13"/>
      <c r="O24" s="13">
        <v>0.8</v>
      </c>
      <c r="P24" s="39"/>
    </row>
    <row r="25" spans="1:20" ht="30" customHeight="1">
      <c r="A25" s="154" t="s">
        <v>123</v>
      </c>
      <c r="B25" s="154"/>
      <c r="C25" s="154"/>
      <c r="D25" s="154"/>
      <c r="E25" s="154"/>
      <c r="F25" s="154"/>
      <c r="G25" s="154"/>
      <c r="H25" s="154"/>
      <c r="I25" s="154"/>
      <c r="J25" s="154"/>
      <c r="K25" s="193" t="s">
        <v>253</v>
      </c>
      <c r="L25" s="193"/>
      <c r="M25" s="193"/>
      <c r="N25" s="193"/>
      <c r="O25" s="193"/>
      <c r="P25" s="193"/>
    </row>
    <row r="26" spans="1:20" ht="36.6" customHeight="1">
      <c r="A26" s="20"/>
      <c r="B26" s="20"/>
      <c r="C26" s="20"/>
      <c r="D26" s="20"/>
      <c r="E26" s="20"/>
      <c r="F26" s="20"/>
      <c r="G26" s="21"/>
      <c r="H26" s="21"/>
      <c r="I26" s="21"/>
      <c r="J26" s="21"/>
      <c r="K26" s="234" t="s">
        <v>254</v>
      </c>
      <c r="L26" s="234"/>
      <c r="M26" s="234"/>
      <c r="N26" s="234"/>
      <c r="O26" s="234"/>
      <c r="P26" s="23" t="s">
        <v>257</v>
      </c>
    </row>
    <row r="27" spans="1:20" ht="36.6" customHeight="1">
      <c r="A27" s="20"/>
      <c r="B27" s="20"/>
      <c r="C27" s="20"/>
      <c r="D27" s="20"/>
      <c r="E27" s="20"/>
      <c r="F27" s="20"/>
      <c r="G27" s="20"/>
      <c r="H27" s="21"/>
      <c r="I27" s="21"/>
      <c r="J27" s="21"/>
      <c r="K27" s="234" t="s">
        <v>255</v>
      </c>
      <c r="L27" s="234"/>
      <c r="M27" s="234"/>
      <c r="N27" s="234"/>
      <c r="O27" s="234"/>
      <c r="P27" s="23" t="s">
        <v>257</v>
      </c>
    </row>
    <row r="28" spans="1:20" ht="36.6" customHeight="1">
      <c r="A28" s="20"/>
      <c r="B28" s="20"/>
      <c r="C28" s="20"/>
      <c r="D28" s="20"/>
      <c r="E28" s="20"/>
      <c r="F28" s="20"/>
      <c r="G28" s="20"/>
      <c r="H28" s="21"/>
      <c r="I28" s="21"/>
      <c r="J28" s="21"/>
      <c r="K28" s="234" t="s">
        <v>256</v>
      </c>
      <c r="L28" s="234"/>
      <c r="M28" s="234"/>
      <c r="N28" s="234"/>
      <c r="O28" s="234"/>
      <c r="P28" s="23"/>
    </row>
    <row r="29" spans="1:20" ht="36.6" customHeight="1">
      <c r="A29" s="20"/>
      <c r="B29" s="20"/>
      <c r="C29" s="20"/>
      <c r="D29" s="20"/>
      <c r="E29" s="20"/>
      <c r="F29" s="20"/>
      <c r="G29" s="20"/>
      <c r="H29" s="21"/>
      <c r="I29" s="21"/>
      <c r="J29" s="21"/>
      <c r="K29" s="234" t="s">
        <v>258</v>
      </c>
      <c r="L29" s="234"/>
      <c r="M29" s="234"/>
      <c r="N29" s="234"/>
      <c r="O29" s="234"/>
      <c r="P29" s="23"/>
    </row>
    <row r="30" spans="1:20" ht="36.6" customHeight="1">
      <c r="A30" s="20"/>
      <c r="B30" s="20"/>
      <c r="C30" s="20"/>
      <c r="D30" s="20"/>
      <c r="E30" s="20"/>
      <c r="F30" s="20"/>
      <c r="G30" s="20"/>
      <c r="H30" s="21"/>
      <c r="I30" s="21"/>
      <c r="J30" s="21"/>
      <c r="K30" s="234" t="s">
        <v>259</v>
      </c>
      <c r="L30" s="234"/>
      <c r="M30" s="234"/>
      <c r="N30" s="234"/>
      <c r="O30" s="234"/>
      <c r="P30" s="23"/>
    </row>
    <row r="31" spans="1:20" ht="36.6" customHeight="1">
      <c r="A31" s="20"/>
      <c r="B31" s="20"/>
      <c r="C31" s="20"/>
      <c r="D31" s="20"/>
      <c r="E31" s="20"/>
      <c r="F31" s="20"/>
      <c r="G31" s="20"/>
      <c r="H31" s="21"/>
      <c r="I31" s="21"/>
      <c r="J31" s="21"/>
      <c r="K31" s="193" t="s">
        <v>124</v>
      </c>
      <c r="L31" s="193"/>
      <c r="M31" s="193"/>
      <c r="N31" s="193"/>
      <c r="O31" s="193"/>
      <c r="P31" s="193"/>
    </row>
    <row r="32" spans="1:20" ht="36.6" customHeight="1">
      <c r="A32" s="20"/>
      <c r="B32" s="20"/>
      <c r="C32" s="20"/>
      <c r="D32" s="20"/>
      <c r="E32" s="20"/>
      <c r="F32" s="20"/>
      <c r="G32" s="20"/>
      <c r="H32" s="21"/>
      <c r="I32" s="21"/>
      <c r="J32" s="21"/>
      <c r="K32" s="157" t="s">
        <v>300</v>
      </c>
      <c r="L32" s="157"/>
      <c r="M32" s="157"/>
      <c r="N32" s="157"/>
      <c r="O32" s="157"/>
      <c r="P32" s="157"/>
    </row>
    <row r="33" spans="1:16" ht="36.6" customHeight="1">
      <c r="A33" s="20"/>
      <c r="B33" s="20"/>
      <c r="C33" s="20"/>
      <c r="D33" s="20"/>
      <c r="E33" s="20"/>
      <c r="F33" s="20"/>
      <c r="G33" s="20"/>
      <c r="H33" s="21"/>
      <c r="I33" s="21"/>
      <c r="J33" s="21"/>
      <c r="K33" s="243" t="s">
        <v>317</v>
      </c>
      <c r="L33" s="243"/>
      <c r="M33" s="243"/>
      <c r="N33" s="243"/>
      <c r="O33" s="243"/>
      <c r="P33" s="243"/>
    </row>
    <row r="34" spans="1:16" ht="44.25" customHeight="1">
      <c r="A34" s="245" t="s">
        <v>349</v>
      </c>
      <c r="B34" s="245"/>
      <c r="C34" s="245"/>
      <c r="D34" s="245"/>
      <c r="E34" s="245"/>
      <c r="F34" s="245"/>
      <c r="G34" s="245"/>
      <c r="H34" s="245"/>
      <c r="I34" s="245"/>
      <c r="J34" s="245"/>
      <c r="K34" s="244" t="s">
        <v>262</v>
      </c>
      <c r="L34" s="244"/>
      <c r="M34" s="146">
        <v>31</v>
      </c>
      <c r="N34" s="146">
        <v>12</v>
      </c>
      <c r="O34" s="184">
        <v>2016</v>
      </c>
      <c r="P34" s="184"/>
    </row>
    <row r="35" spans="1:16" ht="44.25" customHeight="1">
      <c r="A35" s="245"/>
      <c r="B35" s="245"/>
      <c r="C35" s="245"/>
      <c r="D35" s="245"/>
      <c r="E35" s="245"/>
      <c r="F35" s="245"/>
      <c r="G35" s="245"/>
      <c r="H35" s="245"/>
      <c r="I35" s="245"/>
      <c r="J35" s="245"/>
      <c r="K35" s="244" t="s">
        <v>263</v>
      </c>
      <c r="L35" s="244"/>
      <c r="M35" s="146">
        <v>28</v>
      </c>
      <c r="N35" s="146">
        <v>2</v>
      </c>
      <c r="O35" s="184">
        <v>2017</v>
      </c>
      <c r="P35" s="184"/>
    </row>
    <row r="36" spans="1:16" ht="16.5" customHeight="1">
      <c r="A36" s="245"/>
      <c r="B36" s="245"/>
      <c r="C36" s="245"/>
      <c r="D36" s="245"/>
      <c r="E36" s="245"/>
      <c r="F36" s="245"/>
      <c r="G36" s="245"/>
      <c r="H36" s="245"/>
      <c r="I36" s="245"/>
      <c r="J36" s="245"/>
      <c r="K36" s="179" t="s">
        <v>264</v>
      </c>
      <c r="L36" s="179"/>
      <c r="M36" s="179"/>
      <c r="N36" s="178" t="s">
        <v>291</v>
      </c>
      <c r="O36" s="178"/>
      <c r="P36" s="178"/>
    </row>
  </sheetData>
  <sheetProtection password="C6BA" sheet="1" formatCells="0" formatColumns="0" formatRows="0" insertColumns="0" insertRows="0" insertHyperlinks="0" deleteColumns="0" deleteRows="0" sort="0" autoFilter="0" pivotTables="0"/>
  <mergeCells count="72">
    <mergeCell ref="I19:N19"/>
    <mergeCell ref="K30:O30"/>
    <mergeCell ref="K31:P31"/>
    <mergeCell ref="K32:P32"/>
    <mergeCell ref="A25:J25"/>
    <mergeCell ref="K25:P25"/>
    <mergeCell ref="K26:O26"/>
    <mergeCell ref="K27:O27"/>
    <mergeCell ref="K28:O28"/>
    <mergeCell ref="K29:O29"/>
    <mergeCell ref="K33:P33"/>
    <mergeCell ref="K34:L34"/>
    <mergeCell ref="O34:P34"/>
    <mergeCell ref="K35:L35"/>
    <mergeCell ref="O35:P35"/>
    <mergeCell ref="A18:P18"/>
    <mergeCell ref="O19:P19"/>
    <mergeCell ref="A20:A23"/>
    <mergeCell ref="O20:P20"/>
    <mergeCell ref="O21:P21"/>
    <mergeCell ref="O22:P22"/>
    <mergeCell ref="O23:P23"/>
    <mergeCell ref="C20:H20"/>
    <mergeCell ref="C21:H21"/>
    <mergeCell ref="C22:H22"/>
    <mergeCell ref="C23:H23"/>
    <mergeCell ref="I23:N23"/>
    <mergeCell ref="C19:H19"/>
    <mergeCell ref="I20:N20"/>
    <mergeCell ref="I21:N21"/>
    <mergeCell ref="I22:N22"/>
    <mergeCell ref="A14:C14"/>
    <mergeCell ref="D14:I14"/>
    <mergeCell ref="J14:L14"/>
    <mergeCell ref="M14:P14"/>
    <mergeCell ref="A15:C16"/>
    <mergeCell ref="D15:H15"/>
    <mergeCell ref="I15:K16"/>
    <mergeCell ref="L15:P15"/>
    <mergeCell ref="D16:H16"/>
    <mergeCell ref="L16:P16"/>
    <mergeCell ref="A12:C12"/>
    <mergeCell ref="D12:I12"/>
    <mergeCell ref="J12:L12"/>
    <mergeCell ref="M12:P12"/>
    <mergeCell ref="A13:C13"/>
    <mergeCell ref="D13:I13"/>
    <mergeCell ref="J13:L13"/>
    <mergeCell ref="M13:P13"/>
    <mergeCell ref="D10:I10"/>
    <mergeCell ref="J10:L10"/>
    <mergeCell ref="M10:P10"/>
    <mergeCell ref="A11:C11"/>
    <mergeCell ref="D11:I11"/>
    <mergeCell ref="J11:L11"/>
    <mergeCell ref="M11:P11"/>
    <mergeCell ref="K36:M36"/>
    <mergeCell ref="N36:P36"/>
    <mergeCell ref="A34:J36"/>
    <mergeCell ref="A1:C6"/>
    <mergeCell ref="D1:L3"/>
    <mergeCell ref="M1:P2"/>
    <mergeCell ref="M3:P4"/>
    <mergeCell ref="D4:L6"/>
    <mergeCell ref="M5:P6"/>
    <mergeCell ref="A7:P7"/>
    <mergeCell ref="A8:P8"/>
    <mergeCell ref="A9:C9"/>
    <mergeCell ref="D9:I9"/>
    <mergeCell ref="J9:L9"/>
    <mergeCell ref="M9:P9"/>
    <mergeCell ref="A10:C10"/>
  </mergeCells>
  <dataValidations count="4">
    <dataValidation allowBlank="1" showErrorMessage="1" errorTitle="Seleccionar un valor de la lista" sqref="I20:I22"/>
    <dataValidation type="list" allowBlank="1" showErrorMessage="1" sqref="M12">
      <formula1>"MENSUAL,BIMENSUAL,TRIMESTRAL,SEMESTRAL,ANUAL"</formula1>
    </dataValidation>
    <dataValidation type="list" allowBlank="1" showErrorMessage="1" sqref="M11">
      <formula1>"INICIATIVAS,ASISTENTES,ACTIVIDADES,EQUIPAMIENTOS,POR CIENTO,PARTICIPANTES,NIÑOS Y NIÑAS,NIÑOS,NIÑAS Y JÓVENES,ORGANIZACIONES,ESPACIOS,PROCESOS"</formula1>
    </dataValidation>
    <dataValidation type="list" allowBlank="1" showErrorMessage="1" sqref="M9">
      <formula1>"EFICACIA,EFICIENCIA,EFECTIVIDAD"</formula1>
    </dataValidation>
  </dataValidations>
  <printOptions horizontalCentered="1"/>
  <pageMargins left="0.19685039370078741" right="0.23622047244094491" top="0.78740157480314965" bottom="0.62992125984251968" header="0.47244094488188981" footer="0.23622047244094491"/>
  <pageSetup paperSize="14" scale="75" fitToWidth="0" fitToHeight="0" pageOrder="overThenDown" orientation="portrait" horizontalDpi="4294967294" verticalDpi="429496729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55"/>
  <sheetViews>
    <sheetView workbookViewId="0"/>
  </sheetViews>
  <sheetFormatPr baseColWidth="10" defaultRowHeight="12.75"/>
  <cols>
    <col min="1" max="1" width="10.7109375" style="2" customWidth="1"/>
    <col min="2" max="2" width="9.140625" style="2" customWidth="1"/>
    <col min="3" max="3" width="19.42578125" style="2" customWidth="1"/>
    <col min="4" max="4" width="16.140625" style="2" customWidth="1"/>
    <col min="5" max="5" width="19.85546875" style="2" customWidth="1"/>
    <col min="6" max="14" width="10.7109375" style="2" customWidth="1"/>
    <col min="15" max="16" width="10.28515625" style="2" customWidth="1"/>
    <col min="17" max="17" width="10.7109375" style="2" customWidth="1"/>
    <col min="18" max="18" width="13.140625" style="2" customWidth="1"/>
    <col min="19" max="19" width="10.7109375" style="2" customWidth="1"/>
    <col min="20" max="21" width="12.140625" style="2" customWidth="1"/>
    <col min="22" max="22" width="2.7109375" style="2" customWidth="1"/>
    <col min="23" max="1024" width="11.42578125" style="2" customWidth="1"/>
    <col min="1025" max="1025" width="11.42578125" customWidth="1"/>
  </cols>
  <sheetData>
    <row r="1" spans="1:21" s="1" customFormat="1" ht="13.9" customHeight="1">
      <c r="A1" s="152" t="s">
        <v>0</v>
      </c>
      <c r="B1" s="152"/>
      <c r="C1" s="152"/>
      <c r="D1" s="152"/>
      <c r="E1" s="152"/>
      <c r="F1" s="152"/>
      <c r="G1" s="152"/>
      <c r="H1" s="152"/>
      <c r="I1" s="152"/>
      <c r="J1" s="152"/>
      <c r="K1" s="152"/>
      <c r="L1" s="152"/>
      <c r="M1" s="152"/>
      <c r="N1" s="152"/>
      <c r="O1" s="152"/>
      <c r="P1" s="152"/>
      <c r="Q1" s="152"/>
      <c r="R1" s="152"/>
      <c r="S1" s="152"/>
      <c r="T1" s="152"/>
      <c r="U1" s="152"/>
    </row>
    <row r="2" spans="1:21" s="1" customFormat="1" ht="13.9" customHeight="1">
      <c r="A2" s="152"/>
      <c r="B2" s="152"/>
      <c r="C2" s="152"/>
      <c r="D2" s="152"/>
      <c r="E2" s="152"/>
      <c r="F2" s="152"/>
      <c r="G2" s="152"/>
      <c r="H2" s="152"/>
      <c r="I2" s="152"/>
      <c r="J2" s="152"/>
      <c r="K2" s="152"/>
      <c r="L2" s="152"/>
      <c r="M2" s="152"/>
      <c r="N2" s="152"/>
      <c r="O2" s="152"/>
      <c r="P2" s="152"/>
      <c r="Q2" s="152"/>
      <c r="R2" s="152"/>
      <c r="S2" s="152"/>
      <c r="T2" s="152"/>
      <c r="U2" s="152"/>
    </row>
    <row r="3" spans="1:21" s="1" customFormat="1" ht="13.9" customHeight="1">
      <c r="A3" s="152"/>
      <c r="B3" s="152"/>
      <c r="C3" s="152"/>
      <c r="D3" s="152"/>
      <c r="E3" s="152"/>
      <c r="F3" s="152"/>
      <c r="G3" s="152"/>
      <c r="H3" s="152"/>
      <c r="I3" s="152"/>
      <c r="J3" s="152"/>
      <c r="K3" s="152"/>
      <c r="L3" s="152"/>
      <c r="M3" s="152"/>
      <c r="N3" s="152"/>
      <c r="O3" s="152"/>
      <c r="P3" s="152"/>
      <c r="Q3" s="152"/>
      <c r="R3" s="152"/>
      <c r="S3" s="152"/>
      <c r="T3" s="152"/>
      <c r="U3" s="152"/>
    </row>
    <row r="4" spans="1:21" s="1" customFormat="1" ht="13.9" customHeight="1">
      <c r="A4" s="152" t="s">
        <v>1</v>
      </c>
      <c r="B4" s="152"/>
      <c r="C4" s="152"/>
      <c r="D4" s="152"/>
      <c r="E4" s="152"/>
      <c r="F4" s="152"/>
      <c r="G4" s="152"/>
      <c r="H4" s="152"/>
      <c r="I4" s="152"/>
      <c r="J4" s="152"/>
      <c r="K4" s="152"/>
      <c r="L4" s="152"/>
      <c r="M4" s="152"/>
      <c r="N4" s="152"/>
      <c r="O4" s="152"/>
      <c r="P4" s="152"/>
      <c r="Q4" s="152"/>
      <c r="R4" s="152"/>
      <c r="S4" s="152"/>
      <c r="T4" s="152"/>
      <c r="U4" s="152"/>
    </row>
    <row r="5" spans="1:21" s="1" customFormat="1" ht="13.9" customHeight="1">
      <c r="A5" s="152"/>
      <c r="B5" s="152"/>
      <c r="C5" s="152"/>
      <c r="D5" s="152"/>
      <c r="E5" s="152"/>
      <c r="F5" s="152"/>
      <c r="G5" s="152"/>
      <c r="H5" s="152"/>
      <c r="I5" s="152"/>
      <c r="J5" s="152"/>
      <c r="K5" s="152"/>
      <c r="L5" s="152"/>
      <c r="M5" s="152"/>
      <c r="N5" s="152"/>
      <c r="O5" s="152"/>
      <c r="P5" s="152"/>
      <c r="Q5" s="152"/>
      <c r="R5" s="152"/>
      <c r="S5" s="152"/>
      <c r="T5" s="152"/>
      <c r="U5" s="152"/>
    </row>
    <row r="6" spans="1:21" s="1" customFormat="1" ht="13.9" customHeight="1">
      <c r="A6" s="152"/>
      <c r="B6" s="152"/>
      <c r="C6" s="152"/>
      <c r="D6" s="152"/>
      <c r="E6" s="152"/>
      <c r="F6" s="152"/>
      <c r="G6" s="152"/>
      <c r="H6" s="152"/>
      <c r="I6" s="152"/>
      <c r="J6" s="152"/>
      <c r="K6" s="152"/>
      <c r="L6" s="152"/>
      <c r="M6" s="152"/>
      <c r="N6" s="152"/>
      <c r="O6" s="152"/>
      <c r="P6" s="152"/>
      <c r="Q6" s="152"/>
      <c r="R6" s="152"/>
      <c r="S6" s="152"/>
      <c r="T6" s="152"/>
      <c r="U6" s="152"/>
    </row>
    <row r="7" spans="1:21" s="1" customFormat="1">
      <c r="A7" s="153"/>
      <c r="B7" s="153"/>
      <c r="C7" s="153"/>
      <c r="D7" s="153"/>
      <c r="E7" s="153"/>
      <c r="F7" s="153"/>
      <c r="G7" s="153"/>
      <c r="H7" s="153"/>
      <c r="I7" s="153"/>
      <c r="J7" s="153"/>
      <c r="K7" s="153"/>
      <c r="L7" s="153"/>
      <c r="M7" s="153"/>
      <c r="N7" s="153"/>
      <c r="O7" s="153"/>
      <c r="P7" s="153"/>
      <c r="Q7" s="153"/>
      <c r="R7" s="153"/>
      <c r="S7" s="153"/>
      <c r="T7" s="153"/>
      <c r="U7" s="153"/>
    </row>
    <row r="8" spans="1:21" ht="30" customHeight="1">
      <c r="A8" s="154" t="s">
        <v>2</v>
      </c>
      <c r="B8" s="154"/>
      <c r="C8" s="154"/>
      <c r="D8" s="154"/>
      <c r="E8" s="154"/>
      <c r="F8" s="154"/>
      <c r="G8" s="154"/>
      <c r="H8" s="154"/>
      <c r="I8" s="154"/>
      <c r="J8" s="154"/>
      <c r="K8" s="154"/>
      <c r="L8" s="154"/>
      <c r="M8" s="154"/>
      <c r="N8" s="154"/>
      <c r="O8" s="154"/>
      <c r="P8" s="154"/>
      <c r="Q8" s="154"/>
      <c r="R8" s="154"/>
      <c r="S8" s="154"/>
      <c r="T8" s="154"/>
      <c r="U8" s="154"/>
    </row>
    <row r="9" spans="1:21" ht="42" customHeight="1">
      <c r="A9" s="155" t="s">
        <v>3</v>
      </c>
      <c r="B9" s="155"/>
      <c r="C9" s="155"/>
      <c r="D9" s="155"/>
      <c r="E9" s="155"/>
      <c r="F9" s="155"/>
      <c r="G9" s="156" t="s">
        <v>28</v>
      </c>
      <c r="H9" s="156"/>
      <c r="I9" s="156"/>
      <c r="J9" s="156"/>
      <c r="K9" s="156"/>
      <c r="L9" s="156"/>
      <c r="M9" s="155" t="s">
        <v>5</v>
      </c>
      <c r="N9" s="155"/>
      <c r="O9" s="155"/>
      <c r="P9" s="160" t="s">
        <v>29</v>
      </c>
      <c r="Q9" s="160"/>
      <c r="R9" s="160"/>
      <c r="S9" s="160"/>
      <c r="T9" s="160"/>
      <c r="U9" s="160"/>
    </row>
    <row r="10" spans="1:21" ht="42" customHeight="1">
      <c r="A10" s="155" t="s">
        <v>7</v>
      </c>
      <c r="B10" s="155"/>
      <c r="C10" s="155"/>
      <c r="D10" s="155"/>
      <c r="E10" s="155"/>
      <c r="F10" s="155"/>
      <c r="G10" s="156" t="s">
        <v>8</v>
      </c>
      <c r="H10" s="156"/>
      <c r="I10" s="156"/>
      <c r="J10" s="156"/>
      <c r="K10" s="156"/>
      <c r="L10" s="156"/>
      <c r="M10" s="155" t="s">
        <v>9</v>
      </c>
      <c r="N10" s="155"/>
      <c r="O10" s="155"/>
      <c r="P10" s="160" t="s">
        <v>10</v>
      </c>
      <c r="Q10" s="160"/>
      <c r="R10" s="160"/>
      <c r="S10" s="160"/>
      <c r="T10" s="160"/>
      <c r="U10" s="160"/>
    </row>
    <row r="11" spans="1:21" ht="52.9" customHeight="1">
      <c r="A11" s="155" t="s">
        <v>11</v>
      </c>
      <c r="B11" s="155"/>
      <c r="C11" s="155"/>
      <c r="D11" s="155"/>
      <c r="E11" s="155"/>
      <c r="F11" s="155"/>
      <c r="G11" s="156" t="s">
        <v>30</v>
      </c>
      <c r="H11" s="156"/>
      <c r="I11" s="156"/>
      <c r="J11" s="156"/>
      <c r="K11" s="156"/>
      <c r="L11" s="156"/>
      <c r="M11" s="155" t="s">
        <v>13</v>
      </c>
      <c r="N11" s="155"/>
      <c r="O11" s="155"/>
      <c r="P11" s="160" t="s">
        <v>31</v>
      </c>
      <c r="Q11" s="160"/>
      <c r="R11" s="160"/>
      <c r="S11" s="160"/>
      <c r="T11" s="160"/>
      <c r="U11" s="160"/>
    </row>
    <row r="12" spans="1:21" customFormat="1" ht="6.75" customHeight="1"/>
    <row r="13" spans="1:21" ht="30" customHeight="1">
      <c r="A13" s="154" t="s">
        <v>32</v>
      </c>
      <c r="B13" s="154"/>
      <c r="C13" s="154"/>
      <c r="D13" s="154"/>
      <c r="E13" s="154"/>
      <c r="F13" s="154"/>
      <c r="G13" s="154"/>
      <c r="H13" s="154"/>
      <c r="I13" s="154"/>
      <c r="J13" s="154"/>
      <c r="K13" s="154"/>
      <c r="L13" s="154"/>
      <c r="M13" s="154"/>
      <c r="N13" s="154"/>
      <c r="O13" s="154"/>
      <c r="P13" s="154"/>
      <c r="Q13" s="154"/>
      <c r="R13" s="154"/>
      <c r="S13" s="154"/>
      <c r="T13" s="154"/>
      <c r="U13" s="154"/>
    </row>
    <row r="14" spans="1:21" ht="30" customHeight="1">
      <c r="A14" s="3" t="s">
        <v>33</v>
      </c>
      <c r="B14" s="3" t="s">
        <v>34</v>
      </c>
      <c r="C14" s="5" t="s">
        <v>35</v>
      </c>
      <c r="D14" s="5" t="s">
        <v>36</v>
      </c>
      <c r="E14" s="5" t="s">
        <v>37</v>
      </c>
      <c r="F14" s="5" t="s">
        <v>38</v>
      </c>
      <c r="G14" s="3" t="s">
        <v>39</v>
      </c>
      <c r="H14" s="3" t="s">
        <v>40</v>
      </c>
      <c r="I14" s="3" t="s">
        <v>41</v>
      </c>
      <c r="J14" s="3" t="s">
        <v>42</v>
      </c>
      <c r="K14" s="3" t="s">
        <v>43</v>
      </c>
      <c r="L14" s="3" t="s">
        <v>44</v>
      </c>
      <c r="M14" s="3" t="s">
        <v>45</v>
      </c>
      <c r="N14" s="3" t="s">
        <v>46</v>
      </c>
      <c r="O14" s="3" t="s">
        <v>47</v>
      </c>
      <c r="P14" s="3" t="s">
        <v>48</v>
      </c>
      <c r="Q14" s="3" t="s">
        <v>49</v>
      </c>
      <c r="R14" s="3" t="s">
        <v>50</v>
      </c>
      <c r="S14" s="3" t="s">
        <v>34</v>
      </c>
      <c r="T14" s="3" t="s">
        <v>51</v>
      </c>
      <c r="U14" s="3" t="s">
        <v>52</v>
      </c>
    </row>
    <row r="15" spans="1:21" ht="15">
      <c r="A15" s="157">
        <v>2015</v>
      </c>
      <c r="B15" s="157">
        <v>914</v>
      </c>
      <c r="C15" s="6" t="s">
        <v>53</v>
      </c>
      <c r="D15" s="30">
        <v>65000</v>
      </c>
      <c r="E15" s="31" t="s">
        <v>54</v>
      </c>
      <c r="F15" s="32"/>
      <c r="G15" s="32"/>
      <c r="H15" s="32"/>
      <c r="I15" s="32"/>
      <c r="J15" s="32"/>
      <c r="K15" s="32"/>
      <c r="L15" s="32"/>
      <c r="M15" s="32"/>
      <c r="N15" s="32"/>
      <c r="O15" s="8">
        <v>57286</v>
      </c>
      <c r="P15" s="8">
        <v>72718</v>
      </c>
      <c r="Q15" s="8">
        <v>80027</v>
      </c>
      <c r="R15" s="8">
        <f t="shared" ref="R15:R48" si="0">MAX(F15,G15,H15,I15,J15,K15,L15,M15,N15,O15,P15,Q15)</f>
        <v>80027</v>
      </c>
      <c r="S15" s="157">
        <v>914</v>
      </c>
      <c r="T15" s="32">
        <f t="shared" ref="T15:T48" si="1">+R15/D15</f>
        <v>1.2311846153846153</v>
      </c>
      <c r="U15" s="161">
        <f>+(T15+T16)/2</f>
        <v>1.2694384615384615</v>
      </c>
    </row>
    <row r="16" spans="1:21" ht="28.5">
      <c r="A16" s="157"/>
      <c r="B16" s="157"/>
      <c r="C16" s="6" t="s">
        <v>55</v>
      </c>
      <c r="D16" s="33">
        <v>65</v>
      </c>
      <c r="E16" s="31" t="s">
        <v>56</v>
      </c>
      <c r="F16" s="32"/>
      <c r="G16" s="32"/>
      <c r="H16" s="32"/>
      <c r="I16" s="32"/>
      <c r="J16" s="32"/>
      <c r="K16" s="32"/>
      <c r="L16" s="32"/>
      <c r="M16" s="32"/>
      <c r="N16" s="32"/>
      <c r="O16" s="8">
        <v>42</v>
      </c>
      <c r="P16" s="8">
        <v>85</v>
      </c>
      <c r="Q16" s="8">
        <v>85</v>
      </c>
      <c r="R16" s="8">
        <f t="shared" si="0"/>
        <v>85</v>
      </c>
      <c r="S16" s="157"/>
      <c r="T16" s="32">
        <f t="shared" si="1"/>
        <v>1.3076923076923077</v>
      </c>
      <c r="U16" s="161"/>
    </row>
    <row r="17" spans="1:21" ht="30">
      <c r="A17" s="157"/>
      <c r="B17" s="157">
        <v>915</v>
      </c>
      <c r="C17" s="6" t="s">
        <v>57</v>
      </c>
      <c r="D17" s="30">
        <v>65216</v>
      </c>
      <c r="E17" s="31" t="s">
        <v>58</v>
      </c>
      <c r="F17" s="32"/>
      <c r="G17" s="32"/>
      <c r="H17" s="32"/>
      <c r="I17" s="32"/>
      <c r="J17" s="32"/>
      <c r="K17" s="32"/>
      <c r="L17" s="32"/>
      <c r="M17" s="32"/>
      <c r="N17" s="32"/>
      <c r="O17" s="8">
        <v>51375</v>
      </c>
      <c r="P17" s="8">
        <v>58960</v>
      </c>
      <c r="Q17" s="8">
        <v>58960</v>
      </c>
      <c r="R17" s="8">
        <f t="shared" si="0"/>
        <v>58960</v>
      </c>
      <c r="S17" s="157">
        <v>915</v>
      </c>
      <c r="T17" s="32">
        <f t="shared" si="1"/>
        <v>0.90407262021589796</v>
      </c>
      <c r="U17" s="161">
        <f>+(T17+T18)/2</f>
        <v>0.9642314320591685</v>
      </c>
    </row>
    <row r="18" spans="1:21" ht="30">
      <c r="A18" s="157"/>
      <c r="B18" s="157"/>
      <c r="C18" s="6" t="s">
        <v>59</v>
      </c>
      <c r="D18" s="33">
        <v>41</v>
      </c>
      <c r="E18" s="31" t="s">
        <v>60</v>
      </c>
      <c r="F18" s="32"/>
      <c r="G18" s="32"/>
      <c r="H18" s="32"/>
      <c r="I18" s="32"/>
      <c r="J18" s="32"/>
      <c r="K18" s="32"/>
      <c r="L18" s="32"/>
      <c r="M18" s="32"/>
      <c r="N18" s="32"/>
      <c r="O18" s="8">
        <v>42</v>
      </c>
      <c r="P18" s="8">
        <v>42</v>
      </c>
      <c r="Q18" s="8">
        <v>42</v>
      </c>
      <c r="R18" s="8">
        <f t="shared" si="0"/>
        <v>42</v>
      </c>
      <c r="S18" s="157"/>
      <c r="T18" s="32">
        <f t="shared" si="1"/>
        <v>1.024390243902439</v>
      </c>
      <c r="U18" s="161"/>
    </row>
    <row r="19" spans="1:21" ht="15">
      <c r="A19" s="157"/>
      <c r="B19" s="157">
        <v>772</v>
      </c>
      <c r="C19" s="6" t="s">
        <v>61</v>
      </c>
      <c r="D19" s="33">
        <v>6</v>
      </c>
      <c r="E19" s="31" t="s">
        <v>62</v>
      </c>
      <c r="F19" s="32"/>
      <c r="G19" s="32"/>
      <c r="H19" s="32"/>
      <c r="I19" s="32"/>
      <c r="J19" s="32"/>
      <c r="K19" s="32"/>
      <c r="L19" s="32"/>
      <c r="M19" s="32"/>
      <c r="N19" s="32"/>
      <c r="O19" s="8">
        <v>5</v>
      </c>
      <c r="P19" s="8">
        <v>5</v>
      </c>
      <c r="Q19" s="8">
        <v>5</v>
      </c>
      <c r="R19" s="8">
        <f t="shared" si="0"/>
        <v>5</v>
      </c>
      <c r="S19" s="157">
        <v>772</v>
      </c>
      <c r="T19" s="32">
        <f t="shared" si="1"/>
        <v>0.83333333333333337</v>
      </c>
      <c r="U19" s="161">
        <f>+(T19+T20+T21)/3</f>
        <v>0.98444444444444457</v>
      </c>
    </row>
    <row r="20" spans="1:21" ht="15">
      <c r="A20" s="157"/>
      <c r="B20" s="157"/>
      <c r="C20" s="6" t="s">
        <v>63</v>
      </c>
      <c r="D20" s="34">
        <v>50</v>
      </c>
      <c r="E20" s="31" t="s">
        <v>64</v>
      </c>
      <c r="F20" s="32"/>
      <c r="G20" s="32"/>
      <c r="H20" s="32"/>
      <c r="I20" s="32"/>
      <c r="J20" s="32"/>
      <c r="K20" s="32"/>
      <c r="L20" s="32"/>
      <c r="M20" s="32"/>
      <c r="N20" s="32"/>
      <c r="O20" s="8">
        <v>23</v>
      </c>
      <c r="P20" s="8">
        <v>56</v>
      </c>
      <c r="Q20" s="8">
        <v>56</v>
      </c>
      <c r="R20" s="8">
        <f t="shared" si="0"/>
        <v>56</v>
      </c>
      <c r="S20" s="157"/>
      <c r="T20" s="32">
        <f t="shared" si="1"/>
        <v>1.1200000000000001</v>
      </c>
      <c r="U20" s="161"/>
    </row>
    <row r="21" spans="1:21" ht="15">
      <c r="A21" s="157"/>
      <c r="B21" s="157"/>
      <c r="C21" s="6" t="s">
        <v>63</v>
      </c>
      <c r="D21" s="33">
        <v>2</v>
      </c>
      <c r="E21" s="31" t="s">
        <v>65</v>
      </c>
      <c r="F21" s="32"/>
      <c r="G21" s="32"/>
      <c r="H21" s="32"/>
      <c r="I21" s="32"/>
      <c r="J21" s="32"/>
      <c r="K21" s="32"/>
      <c r="L21" s="32"/>
      <c r="M21" s="32"/>
      <c r="N21" s="32"/>
      <c r="O21" s="8">
        <v>0</v>
      </c>
      <c r="P21" s="8">
        <v>1</v>
      </c>
      <c r="Q21" s="8">
        <v>2</v>
      </c>
      <c r="R21" s="8">
        <f t="shared" si="0"/>
        <v>2</v>
      </c>
      <c r="S21" s="157"/>
      <c r="T21" s="32">
        <f t="shared" si="1"/>
        <v>1</v>
      </c>
      <c r="U21" s="161"/>
    </row>
    <row r="22" spans="1:21" ht="15">
      <c r="A22" s="157"/>
      <c r="B22" s="157">
        <v>795</v>
      </c>
      <c r="C22" s="6" t="s">
        <v>66</v>
      </c>
      <c r="D22" s="33">
        <v>1140000</v>
      </c>
      <c r="E22" s="31" t="s">
        <v>67</v>
      </c>
      <c r="F22" s="32"/>
      <c r="G22" s="32"/>
      <c r="H22" s="32"/>
      <c r="I22" s="32"/>
      <c r="J22" s="32"/>
      <c r="K22" s="32"/>
      <c r="L22" s="32"/>
      <c r="M22" s="32"/>
      <c r="N22" s="32"/>
      <c r="O22" s="8">
        <v>1197533</v>
      </c>
      <c r="P22" s="8">
        <v>1558557</v>
      </c>
      <c r="Q22" s="8">
        <v>1738179</v>
      </c>
      <c r="R22" s="8">
        <f t="shared" si="0"/>
        <v>1738179</v>
      </c>
      <c r="S22" s="157">
        <v>795</v>
      </c>
      <c r="T22" s="32">
        <f t="shared" si="1"/>
        <v>1.5247184210526317</v>
      </c>
      <c r="U22" s="161">
        <f>+(T22+T23+T24+T25+T26+T27+T28+T29)/8</f>
        <v>1.1346154788107237</v>
      </c>
    </row>
    <row r="23" spans="1:21" ht="57">
      <c r="A23" s="157"/>
      <c r="B23" s="157"/>
      <c r="C23" s="6" t="s">
        <v>68</v>
      </c>
      <c r="D23" s="33">
        <v>260000</v>
      </c>
      <c r="E23" s="31" t="s">
        <v>69</v>
      </c>
      <c r="F23" s="32"/>
      <c r="G23" s="32"/>
      <c r="H23" s="32"/>
      <c r="I23" s="32"/>
      <c r="J23" s="32"/>
      <c r="K23" s="32"/>
      <c r="L23" s="32"/>
      <c r="M23" s="32"/>
      <c r="N23" s="32"/>
      <c r="O23" s="8">
        <v>25590</v>
      </c>
      <c r="P23" s="8">
        <v>117200</v>
      </c>
      <c r="Q23" s="8">
        <v>133390</v>
      </c>
      <c r="R23" s="8">
        <f t="shared" si="0"/>
        <v>133390</v>
      </c>
      <c r="S23" s="157"/>
      <c r="T23" s="32">
        <f t="shared" si="1"/>
        <v>0.51303846153846155</v>
      </c>
      <c r="U23" s="161"/>
    </row>
    <row r="24" spans="1:21" ht="15">
      <c r="A24" s="157"/>
      <c r="B24" s="157"/>
      <c r="C24" s="6" t="s">
        <v>70</v>
      </c>
      <c r="D24" s="33">
        <v>10000</v>
      </c>
      <c r="E24" s="31" t="s">
        <v>71</v>
      </c>
      <c r="F24" s="32"/>
      <c r="G24" s="32"/>
      <c r="H24" s="32"/>
      <c r="I24" s="32"/>
      <c r="J24" s="32"/>
      <c r="K24" s="32"/>
      <c r="L24" s="32"/>
      <c r="M24" s="32"/>
      <c r="N24" s="32"/>
      <c r="O24" s="8">
        <v>10461</v>
      </c>
      <c r="P24" s="8">
        <v>16123</v>
      </c>
      <c r="Q24" s="8">
        <v>18219</v>
      </c>
      <c r="R24" s="8">
        <f t="shared" si="0"/>
        <v>18219</v>
      </c>
      <c r="S24" s="157"/>
      <c r="T24" s="32">
        <f t="shared" si="1"/>
        <v>1.8219000000000001</v>
      </c>
      <c r="U24" s="161"/>
    </row>
    <row r="25" spans="1:21" ht="15">
      <c r="A25" s="157"/>
      <c r="B25" s="157"/>
      <c r="C25" s="6" t="s">
        <v>63</v>
      </c>
      <c r="D25" s="30">
        <v>753</v>
      </c>
      <c r="E25" s="31" t="s">
        <v>72</v>
      </c>
      <c r="F25" s="32"/>
      <c r="G25" s="32"/>
      <c r="H25" s="32"/>
      <c r="I25" s="32"/>
      <c r="J25" s="32"/>
      <c r="K25" s="32"/>
      <c r="L25" s="32"/>
      <c r="M25" s="32"/>
      <c r="N25" s="32"/>
      <c r="O25" s="8">
        <v>719</v>
      </c>
      <c r="P25" s="8">
        <v>719</v>
      </c>
      <c r="Q25" s="8">
        <v>781</v>
      </c>
      <c r="R25" s="8">
        <f t="shared" si="0"/>
        <v>781</v>
      </c>
      <c r="S25" s="157"/>
      <c r="T25" s="32">
        <f t="shared" si="1"/>
        <v>1.0371845949535192</v>
      </c>
      <c r="U25" s="161"/>
    </row>
    <row r="26" spans="1:21" ht="99.75">
      <c r="A26" s="157"/>
      <c r="B26" s="157"/>
      <c r="C26" s="6" t="s">
        <v>73</v>
      </c>
      <c r="D26" s="35">
        <v>0.2</v>
      </c>
      <c r="E26" s="31" t="s">
        <v>74</v>
      </c>
      <c r="F26" s="32"/>
      <c r="G26" s="32"/>
      <c r="H26" s="32"/>
      <c r="I26" s="32"/>
      <c r="J26" s="32"/>
      <c r="K26" s="32"/>
      <c r="L26" s="32"/>
      <c r="M26" s="32"/>
      <c r="N26" s="32"/>
      <c r="O26" s="32">
        <v>0.2</v>
      </c>
      <c r="P26" s="32">
        <v>0.2</v>
      </c>
      <c r="Q26" s="32">
        <v>0.2</v>
      </c>
      <c r="R26" s="32">
        <f t="shared" si="0"/>
        <v>0.2</v>
      </c>
      <c r="S26" s="157"/>
      <c r="T26" s="32">
        <f t="shared" si="1"/>
        <v>1</v>
      </c>
      <c r="U26" s="161"/>
    </row>
    <row r="27" spans="1:21" ht="51">
      <c r="A27" s="157"/>
      <c r="B27" s="157"/>
      <c r="C27" s="36" t="s">
        <v>75</v>
      </c>
      <c r="D27" s="30">
        <v>85000</v>
      </c>
      <c r="E27" s="31" t="s">
        <v>69</v>
      </c>
      <c r="F27" s="32"/>
      <c r="G27" s="32"/>
      <c r="H27" s="32"/>
      <c r="I27" s="32"/>
      <c r="J27" s="32"/>
      <c r="K27" s="32"/>
      <c r="L27" s="32"/>
      <c r="M27" s="32"/>
      <c r="N27" s="32"/>
      <c r="O27" s="8">
        <v>73249</v>
      </c>
      <c r="P27" s="8">
        <v>89136</v>
      </c>
      <c r="Q27" s="8">
        <v>100307</v>
      </c>
      <c r="R27" s="8">
        <f t="shared" si="0"/>
        <v>100307</v>
      </c>
      <c r="S27" s="157"/>
      <c r="T27" s="32">
        <f t="shared" si="1"/>
        <v>1.1800823529411764</v>
      </c>
      <c r="U27" s="161"/>
    </row>
    <row r="28" spans="1:21" ht="45">
      <c r="A28" s="157"/>
      <c r="B28" s="157"/>
      <c r="C28" s="36" t="s">
        <v>76</v>
      </c>
      <c r="D28" s="33">
        <v>10</v>
      </c>
      <c r="E28" s="31" t="s">
        <v>77</v>
      </c>
      <c r="F28" s="32"/>
      <c r="G28" s="32"/>
      <c r="H28" s="32"/>
      <c r="I28" s="32"/>
      <c r="J28" s="32"/>
      <c r="K28" s="32"/>
      <c r="L28" s="32"/>
      <c r="M28" s="32"/>
      <c r="N28" s="32"/>
      <c r="O28" s="8">
        <v>10</v>
      </c>
      <c r="P28" s="8">
        <v>10</v>
      </c>
      <c r="Q28" s="8">
        <v>10</v>
      </c>
      <c r="R28" s="8">
        <f t="shared" si="0"/>
        <v>10</v>
      </c>
      <c r="S28" s="157"/>
      <c r="T28" s="32">
        <f t="shared" si="1"/>
        <v>1</v>
      </c>
      <c r="U28" s="161"/>
    </row>
    <row r="29" spans="1:21" ht="25.5">
      <c r="A29" s="157"/>
      <c r="B29" s="157"/>
      <c r="C29" s="36" t="s">
        <v>78</v>
      </c>
      <c r="D29" s="33">
        <v>5</v>
      </c>
      <c r="E29" s="31" t="s">
        <v>79</v>
      </c>
      <c r="F29" s="32"/>
      <c r="G29" s="32"/>
      <c r="H29" s="32"/>
      <c r="I29" s="32"/>
      <c r="J29" s="32"/>
      <c r="K29" s="32"/>
      <c r="L29" s="32"/>
      <c r="M29" s="32"/>
      <c r="N29" s="32"/>
      <c r="O29" s="8">
        <v>5</v>
      </c>
      <c r="P29" s="8">
        <v>5</v>
      </c>
      <c r="Q29" s="8">
        <v>5</v>
      </c>
      <c r="R29" s="8">
        <f t="shared" si="0"/>
        <v>5</v>
      </c>
      <c r="S29" s="157"/>
      <c r="T29" s="32">
        <f t="shared" si="1"/>
        <v>1</v>
      </c>
      <c r="U29" s="161"/>
    </row>
    <row r="30" spans="1:21" ht="60">
      <c r="A30" s="157"/>
      <c r="B30" s="157">
        <v>783</v>
      </c>
      <c r="C30" s="36" t="s">
        <v>80</v>
      </c>
      <c r="D30" s="30">
        <v>2</v>
      </c>
      <c r="E30" s="31" t="s">
        <v>81</v>
      </c>
      <c r="F30" s="32"/>
      <c r="G30" s="32"/>
      <c r="H30" s="32"/>
      <c r="I30" s="32"/>
      <c r="J30" s="32"/>
      <c r="K30" s="32"/>
      <c r="L30" s="32"/>
      <c r="M30" s="32"/>
      <c r="N30" s="32"/>
      <c r="O30" s="8">
        <v>2</v>
      </c>
      <c r="P30" s="8">
        <v>2</v>
      </c>
      <c r="Q30" s="8">
        <v>2</v>
      </c>
      <c r="R30" s="8">
        <f t="shared" si="0"/>
        <v>2</v>
      </c>
      <c r="S30" s="157">
        <v>783</v>
      </c>
      <c r="T30" s="32">
        <f t="shared" si="1"/>
        <v>1</v>
      </c>
      <c r="U30" s="161">
        <f>+(T30+T31+T32+T33+T34)/5</f>
        <v>1.4251199523809526</v>
      </c>
    </row>
    <row r="31" spans="1:21" ht="30">
      <c r="A31" s="157"/>
      <c r="B31" s="157"/>
      <c r="C31" s="6" t="s">
        <v>82</v>
      </c>
      <c r="D31" s="37">
        <v>0.4</v>
      </c>
      <c r="E31" s="31" t="s">
        <v>83</v>
      </c>
      <c r="F31" s="32"/>
      <c r="G31" s="32"/>
      <c r="H31" s="32"/>
      <c r="I31" s="32"/>
      <c r="J31" s="32"/>
      <c r="K31" s="32"/>
      <c r="L31" s="32"/>
      <c r="M31" s="32"/>
      <c r="N31" s="32"/>
      <c r="O31" s="32">
        <v>0.35</v>
      </c>
      <c r="P31" s="32">
        <v>0.37</v>
      </c>
      <c r="Q31" s="32">
        <v>0.375</v>
      </c>
      <c r="R31" s="32">
        <f t="shared" si="0"/>
        <v>0.375</v>
      </c>
      <c r="S31" s="157"/>
      <c r="T31" s="32">
        <f t="shared" si="1"/>
        <v>0.9375</v>
      </c>
      <c r="U31" s="161"/>
    </row>
    <row r="32" spans="1:21" ht="49.7" customHeight="1">
      <c r="A32" s="157"/>
      <c r="B32" s="157"/>
      <c r="C32" s="36" t="s">
        <v>84</v>
      </c>
      <c r="D32" s="30">
        <v>300000</v>
      </c>
      <c r="E32" s="31" t="s">
        <v>69</v>
      </c>
      <c r="F32" s="32"/>
      <c r="G32" s="32"/>
      <c r="H32" s="32"/>
      <c r="I32" s="32"/>
      <c r="J32" s="32"/>
      <c r="K32" s="32"/>
      <c r="L32" s="32"/>
      <c r="M32" s="32"/>
      <c r="N32" s="32"/>
      <c r="O32" s="8">
        <v>304945</v>
      </c>
      <c r="P32" s="8">
        <v>388713</v>
      </c>
      <c r="Q32" s="8">
        <v>417751</v>
      </c>
      <c r="R32" s="8">
        <f t="shared" si="0"/>
        <v>417751</v>
      </c>
      <c r="S32" s="157"/>
      <c r="T32" s="32">
        <f t="shared" si="1"/>
        <v>1.3925033333333334</v>
      </c>
      <c r="U32" s="161"/>
    </row>
    <row r="33" spans="1:21" ht="15">
      <c r="A33" s="157"/>
      <c r="B33" s="157"/>
      <c r="C33" s="36" t="s">
        <v>85</v>
      </c>
      <c r="D33" s="30">
        <v>280000</v>
      </c>
      <c r="E33" s="31" t="s">
        <v>69</v>
      </c>
      <c r="F33" s="32"/>
      <c r="G33" s="32"/>
      <c r="H33" s="32"/>
      <c r="I33" s="32"/>
      <c r="J33" s="32"/>
      <c r="K33" s="32"/>
      <c r="L33" s="32"/>
      <c r="M33" s="32"/>
      <c r="N33" s="32"/>
      <c r="O33" s="8">
        <v>337253</v>
      </c>
      <c r="P33" s="8">
        <v>446706</v>
      </c>
      <c r="Q33" s="8">
        <v>490223</v>
      </c>
      <c r="R33" s="8">
        <f t="shared" si="0"/>
        <v>490223</v>
      </c>
      <c r="S33" s="157"/>
      <c r="T33" s="32">
        <f t="shared" si="1"/>
        <v>1.7507964285714286</v>
      </c>
      <c r="U33" s="161"/>
    </row>
    <row r="34" spans="1:21" ht="30">
      <c r="A34" s="157"/>
      <c r="B34" s="157"/>
      <c r="C34" s="6" t="s">
        <v>70</v>
      </c>
      <c r="D34" s="30">
        <v>2500</v>
      </c>
      <c r="E34" s="31" t="s">
        <v>86</v>
      </c>
      <c r="F34" s="32"/>
      <c r="G34" s="32"/>
      <c r="H34" s="32"/>
      <c r="I34" s="32"/>
      <c r="J34" s="32"/>
      <c r="K34" s="32"/>
      <c r="L34" s="32"/>
      <c r="M34" s="32"/>
      <c r="N34" s="32"/>
      <c r="O34" s="8">
        <v>3051</v>
      </c>
      <c r="P34" s="8">
        <v>4559</v>
      </c>
      <c r="Q34" s="8">
        <v>5112</v>
      </c>
      <c r="R34" s="8">
        <f t="shared" si="0"/>
        <v>5112</v>
      </c>
      <c r="S34" s="157"/>
      <c r="T34" s="32">
        <f t="shared" si="1"/>
        <v>2.0448</v>
      </c>
      <c r="U34" s="161"/>
    </row>
    <row r="35" spans="1:21" ht="30">
      <c r="A35" s="157"/>
      <c r="B35" s="157">
        <v>792</v>
      </c>
      <c r="C35" s="6" t="s">
        <v>87</v>
      </c>
      <c r="D35" s="33">
        <v>8</v>
      </c>
      <c r="E35" s="31" t="s">
        <v>88</v>
      </c>
      <c r="F35" s="32"/>
      <c r="G35" s="32"/>
      <c r="H35" s="32"/>
      <c r="I35" s="32"/>
      <c r="J35" s="32"/>
      <c r="K35" s="32"/>
      <c r="L35" s="32"/>
      <c r="M35" s="32"/>
      <c r="N35" s="32"/>
      <c r="O35" s="8">
        <v>8</v>
      </c>
      <c r="P35" s="8">
        <v>8</v>
      </c>
      <c r="Q35" s="8">
        <v>8</v>
      </c>
      <c r="R35" s="8">
        <f t="shared" si="0"/>
        <v>8</v>
      </c>
      <c r="S35" s="157">
        <v>792</v>
      </c>
      <c r="T35" s="32">
        <f t="shared" si="1"/>
        <v>1</v>
      </c>
      <c r="U35" s="161">
        <f>+(T35+T36+T37+T38)/4</f>
        <v>0.75</v>
      </c>
    </row>
    <row r="36" spans="1:21" ht="28.5">
      <c r="A36" s="157"/>
      <c r="B36" s="157"/>
      <c r="C36" s="6" t="s">
        <v>87</v>
      </c>
      <c r="D36" s="33">
        <v>2</v>
      </c>
      <c r="E36" s="31" t="s">
        <v>89</v>
      </c>
      <c r="F36" s="32"/>
      <c r="G36" s="32"/>
      <c r="H36" s="32"/>
      <c r="I36" s="32"/>
      <c r="J36" s="32"/>
      <c r="K36" s="32"/>
      <c r="L36" s="32"/>
      <c r="M36" s="32"/>
      <c r="N36" s="32"/>
      <c r="O36" s="8">
        <v>2</v>
      </c>
      <c r="P36" s="8">
        <v>2</v>
      </c>
      <c r="Q36" s="8">
        <v>2</v>
      </c>
      <c r="R36" s="8">
        <f t="shared" si="0"/>
        <v>2</v>
      </c>
      <c r="S36" s="157"/>
      <c r="T36" s="32">
        <f t="shared" si="1"/>
        <v>1</v>
      </c>
      <c r="U36" s="161"/>
    </row>
    <row r="37" spans="1:21" ht="30">
      <c r="A37" s="157"/>
      <c r="B37" s="157"/>
      <c r="C37" s="6" t="s">
        <v>90</v>
      </c>
      <c r="D37" s="37">
        <v>0.5</v>
      </c>
      <c r="E37" s="31" t="s">
        <v>91</v>
      </c>
      <c r="F37" s="32"/>
      <c r="G37" s="32"/>
      <c r="H37" s="32"/>
      <c r="I37" s="32"/>
      <c r="J37" s="32"/>
      <c r="K37" s="32"/>
      <c r="L37" s="32"/>
      <c r="M37" s="32"/>
      <c r="N37" s="32"/>
      <c r="O37" s="32">
        <v>0.3</v>
      </c>
      <c r="P37" s="32">
        <v>0.3</v>
      </c>
      <c r="Q37" s="32">
        <v>0.3</v>
      </c>
      <c r="R37" s="32">
        <f t="shared" si="0"/>
        <v>0.3</v>
      </c>
      <c r="S37" s="157"/>
      <c r="T37" s="32">
        <f t="shared" si="1"/>
        <v>0.6</v>
      </c>
      <c r="U37" s="161"/>
    </row>
    <row r="38" spans="1:21" ht="45">
      <c r="A38" s="157"/>
      <c r="B38" s="157"/>
      <c r="C38" s="36" t="s">
        <v>92</v>
      </c>
      <c r="D38" s="33">
        <v>1</v>
      </c>
      <c r="E38" s="31" t="s">
        <v>93</v>
      </c>
      <c r="F38" s="32"/>
      <c r="G38" s="32"/>
      <c r="H38" s="32"/>
      <c r="I38" s="32"/>
      <c r="J38" s="32"/>
      <c r="K38" s="32"/>
      <c r="L38" s="32"/>
      <c r="M38" s="32"/>
      <c r="N38" s="32"/>
      <c r="O38" s="32">
        <v>0.4</v>
      </c>
      <c r="P38" s="32">
        <v>0.4</v>
      </c>
      <c r="Q38" s="32">
        <v>0.4</v>
      </c>
      <c r="R38" s="32">
        <f t="shared" si="0"/>
        <v>0.4</v>
      </c>
      <c r="S38" s="157"/>
      <c r="T38" s="32">
        <f t="shared" si="1"/>
        <v>0.4</v>
      </c>
      <c r="U38" s="161"/>
    </row>
    <row r="39" spans="1:21" ht="30">
      <c r="A39" s="157"/>
      <c r="B39" s="6">
        <v>787</v>
      </c>
      <c r="C39" s="6" t="s">
        <v>94</v>
      </c>
      <c r="D39" s="33">
        <v>2</v>
      </c>
      <c r="E39" s="31" t="s">
        <v>95</v>
      </c>
      <c r="F39" s="8">
        <v>0</v>
      </c>
      <c r="G39" s="8">
        <v>0</v>
      </c>
      <c r="H39" s="8">
        <v>0</v>
      </c>
      <c r="I39" s="8">
        <v>0</v>
      </c>
      <c r="J39" s="8">
        <v>0</v>
      </c>
      <c r="K39" s="8">
        <v>1</v>
      </c>
      <c r="L39" s="8">
        <v>0</v>
      </c>
      <c r="M39" s="8">
        <v>0</v>
      </c>
      <c r="N39" s="8">
        <v>2</v>
      </c>
      <c r="O39" s="8">
        <v>3</v>
      </c>
      <c r="P39" s="8">
        <v>4</v>
      </c>
      <c r="Q39" s="8">
        <v>4</v>
      </c>
      <c r="R39" s="8">
        <f t="shared" si="0"/>
        <v>4</v>
      </c>
      <c r="S39" s="6">
        <v>787</v>
      </c>
      <c r="T39" s="32">
        <f t="shared" si="1"/>
        <v>2</v>
      </c>
      <c r="U39" s="32">
        <f>+T39</f>
        <v>2</v>
      </c>
    </row>
    <row r="40" spans="1:21" ht="30">
      <c r="A40" s="157"/>
      <c r="B40" s="157">
        <v>944</v>
      </c>
      <c r="C40" s="6" t="s">
        <v>96</v>
      </c>
      <c r="D40" s="33">
        <v>6</v>
      </c>
      <c r="E40" s="31" t="s">
        <v>97</v>
      </c>
      <c r="F40" s="32"/>
      <c r="G40" s="32"/>
      <c r="H40" s="32"/>
      <c r="I40" s="32"/>
      <c r="J40" s="32"/>
      <c r="K40" s="32"/>
      <c r="L40" s="32"/>
      <c r="M40" s="32"/>
      <c r="N40" s="32"/>
      <c r="O40" s="8">
        <v>6</v>
      </c>
      <c r="P40" s="8">
        <v>6</v>
      </c>
      <c r="Q40" s="8">
        <v>6</v>
      </c>
      <c r="R40" s="8">
        <f t="shared" si="0"/>
        <v>6</v>
      </c>
      <c r="S40" s="157">
        <v>944</v>
      </c>
      <c r="T40" s="32">
        <f t="shared" si="1"/>
        <v>1</v>
      </c>
      <c r="U40" s="161">
        <f>+(T40+T41+T42)/3</f>
        <v>0.83750000000000002</v>
      </c>
    </row>
    <row r="41" spans="1:21" ht="85.5">
      <c r="A41" s="157"/>
      <c r="B41" s="157"/>
      <c r="C41" s="6" t="s">
        <v>98</v>
      </c>
      <c r="D41" s="30">
        <v>2800</v>
      </c>
      <c r="E41" s="31" t="s">
        <v>69</v>
      </c>
      <c r="F41" s="32"/>
      <c r="G41" s="32"/>
      <c r="H41" s="32"/>
      <c r="I41" s="32"/>
      <c r="J41" s="32"/>
      <c r="K41" s="32"/>
      <c r="L41" s="32"/>
      <c r="M41" s="32"/>
      <c r="N41" s="32"/>
      <c r="O41" s="8">
        <v>1215</v>
      </c>
      <c r="P41" s="8">
        <v>1215</v>
      </c>
      <c r="Q41" s="8">
        <v>1435</v>
      </c>
      <c r="R41" s="8">
        <f t="shared" si="0"/>
        <v>1435</v>
      </c>
      <c r="S41" s="157"/>
      <c r="T41" s="32">
        <f t="shared" si="1"/>
        <v>0.51249999999999996</v>
      </c>
      <c r="U41" s="161"/>
    </row>
    <row r="42" spans="1:21" ht="45">
      <c r="A42" s="157"/>
      <c r="B42" s="157"/>
      <c r="C42" s="6" t="s">
        <v>99</v>
      </c>
      <c r="D42" s="33">
        <v>1</v>
      </c>
      <c r="E42" s="31" t="s">
        <v>100</v>
      </c>
      <c r="F42" s="32"/>
      <c r="G42" s="32"/>
      <c r="H42" s="32"/>
      <c r="I42" s="32"/>
      <c r="J42" s="32"/>
      <c r="K42" s="32"/>
      <c r="L42" s="32"/>
      <c r="M42" s="32"/>
      <c r="N42" s="32"/>
      <c r="O42" s="8">
        <v>1</v>
      </c>
      <c r="P42" s="8">
        <v>1</v>
      </c>
      <c r="Q42" s="8">
        <v>1</v>
      </c>
      <c r="R42" s="8">
        <f t="shared" si="0"/>
        <v>1</v>
      </c>
      <c r="S42" s="157"/>
      <c r="T42" s="32">
        <f t="shared" si="1"/>
        <v>1</v>
      </c>
      <c r="U42" s="161"/>
    </row>
    <row r="43" spans="1:21" ht="42.75">
      <c r="A43" s="157"/>
      <c r="B43" s="157">
        <v>784</v>
      </c>
      <c r="C43" s="6" t="s">
        <v>101</v>
      </c>
      <c r="D43" s="33">
        <v>1</v>
      </c>
      <c r="E43" s="31" t="s">
        <v>102</v>
      </c>
      <c r="F43" s="32"/>
      <c r="G43" s="32"/>
      <c r="H43" s="32"/>
      <c r="I43" s="32"/>
      <c r="J43" s="32"/>
      <c r="K43" s="32"/>
      <c r="L43" s="32"/>
      <c r="M43" s="32"/>
      <c r="N43" s="32"/>
      <c r="O43" s="8">
        <v>1</v>
      </c>
      <c r="P43" s="8">
        <v>1</v>
      </c>
      <c r="Q43" s="8">
        <v>1</v>
      </c>
      <c r="R43" s="8">
        <f t="shared" si="0"/>
        <v>1</v>
      </c>
      <c r="S43" s="157">
        <v>784</v>
      </c>
      <c r="T43" s="32">
        <f t="shared" si="1"/>
        <v>1</v>
      </c>
      <c r="U43" s="161">
        <f>+(T43+T44+T45)/3</f>
        <v>0.82500000000000007</v>
      </c>
    </row>
    <row r="44" spans="1:21" ht="45">
      <c r="A44" s="157"/>
      <c r="B44" s="157"/>
      <c r="C44" s="6" t="s">
        <v>103</v>
      </c>
      <c r="D44" s="30">
        <v>2</v>
      </c>
      <c r="E44" s="31" t="s">
        <v>104</v>
      </c>
      <c r="F44" s="32"/>
      <c r="G44" s="32"/>
      <c r="H44" s="32"/>
      <c r="I44" s="32"/>
      <c r="J44" s="32"/>
      <c r="K44" s="32"/>
      <c r="L44" s="32"/>
      <c r="M44" s="32"/>
      <c r="N44" s="32"/>
      <c r="O44" s="8">
        <v>1</v>
      </c>
      <c r="P44" s="8">
        <v>1</v>
      </c>
      <c r="Q44" s="8">
        <v>1</v>
      </c>
      <c r="R44" s="8">
        <f t="shared" si="0"/>
        <v>1</v>
      </c>
      <c r="S44" s="157"/>
      <c r="T44" s="32">
        <f t="shared" si="1"/>
        <v>0.5</v>
      </c>
      <c r="U44" s="161"/>
    </row>
    <row r="45" spans="1:21" ht="45">
      <c r="A45" s="157"/>
      <c r="B45" s="157"/>
      <c r="C45" s="6" t="s">
        <v>105</v>
      </c>
      <c r="D45" s="37">
        <v>0.8</v>
      </c>
      <c r="E45" s="31" t="s">
        <v>106</v>
      </c>
      <c r="F45" s="32"/>
      <c r="G45" s="32"/>
      <c r="H45" s="32"/>
      <c r="I45" s="32"/>
      <c r="J45" s="32"/>
      <c r="K45" s="32"/>
      <c r="L45" s="32"/>
      <c r="M45" s="32"/>
      <c r="N45" s="32"/>
      <c r="O45" s="32">
        <v>0.71140000000000003</v>
      </c>
      <c r="P45" s="32">
        <v>0.71399999999999997</v>
      </c>
      <c r="Q45" s="32">
        <v>0.78</v>
      </c>
      <c r="R45" s="32">
        <f t="shared" si="0"/>
        <v>0.78</v>
      </c>
      <c r="S45" s="157"/>
      <c r="T45" s="32">
        <f t="shared" si="1"/>
        <v>0.97499999999999998</v>
      </c>
      <c r="U45" s="161"/>
    </row>
    <row r="46" spans="1:21" ht="30">
      <c r="A46" s="157"/>
      <c r="B46" s="157">
        <v>794</v>
      </c>
      <c r="C46" s="6" t="s">
        <v>66</v>
      </c>
      <c r="D46" s="30">
        <v>1000000</v>
      </c>
      <c r="E46" s="31" t="s">
        <v>107</v>
      </c>
      <c r="F46" s="32"/>
      <c r="G46" s="32"/>
      <c r="H46" s="32"/>
      <c r="I46" s="32"/>
      <c r="J46" s="32"/>
      <c r="K46" s="32"/>
      <c r="L46" s="32"/>
      <c r="M46" s="32"/>
      <c r="N46" s="32"/>
      <c r="O46" s="8">
        <v>1264780</v>
      </c>
      <c r="P46" s="8">
        <v>1352792</v>
      </c>
      <c r="Q46" s="8">
        <v>1368800</v>
      </c>
      <c r="R46" s="8">
        <f t="shared" si="0"/>
        <v>1368800</v>
      </c>
      <c r="S46" s="157">
        <v>794</v>
      </c>
      <c r="T46" s="32">
        <f t="shared" si="1"/>
        <v>1.3688</v>
      </c>
      <c r="U46" s="161">
        <f>+(T46+T47+T48)/3</f>
        <v>1.4653777777777777</v>
      </c>
    </row>
    <row r="47" spans="1:21" ht="60">
      <c r="A47" s="157"/>
      <c r="B47" s="157"/>
      <c r="C47" s="6" t="s">
        <v>66</v>
      </c>
      <c r="D47" s="30">
        <v>3000</v>
      </c>
      <c r="E47" s="31" t="s">
        <v>108</v>
      </c>
      <c r="F47" s="32"/>
      <c r="G47" s="32"/>
      <c r="H47" s="32"/>
      <c r="I47" s="32"/>
      <c r="J47" s="32"/>
      <c r="K47" s="32"/>
      <c r="L47" s="32"/>
      <c r="M47" s="32"/>
      <c r="N47" s="32"/>
      <c r="O47" s="8">
        <v>3724</v>
      </c>
      <c r="P47" s="8">
        <v>5438</v>
      </c>
      <c r="Q47" s="8">
        <v>6082</v>
      </c>
      <c r="R47" s="8">
        <f t="shared" si="0"/>
        <v>6082</v>
      </c>
      <c r="S47" s="157"/>
      <c r="T47" s="32">
        <f t="shared" si="1"/>
        <v>2.0273333333333334</v>
      </c>
      <c r="U47" s="161"/>
    </row>
    <row r="48" spans="1:21" ht="60">
      <c r="A48" s="157"/>
      <c r="B48" s="157"/>
      <c r="C48" s="6" t="s">
        <v>109</v>
      </c>
      <c r="D48" s="30">
        <v>1</v>
      </c>
      <c r="E48" s="31" t="s">
        <v>110</v>
      </c>
      <c r="F48" s="32"/>
      <c r="G48" s="32"/>
      <c r="H48" s="32"/>
      <c r="I48" s="32"/>
      <c r="J48" s="32"/>
      <c r="K48" s="32"/>
      <c r="L48" s="32"/>
      <c r="M48" s="32"/>
      <c r="N48" s="32"/>
      <c r="O48" s="8">
        <v>1</v>
      </c>
      <c r="P48" s="8">
        <v>1</v>
      </c>
      <c r="Q48" s="8">
        <v>1</v>
      </c>
      <c r="R48" s="8">
        <f t="shared" si="0"/>
        <v>1</v>
      </c>
      <c r="S48" s="157"/>
      <c r="T48" s="32">
        <f t="shared" si="1"/>
        <v>1</v>
      </c>
      <c r="U48" s="161"/>
    </row>
    <row r="49" spans="1:21" ht="15">
      <c r="A49" s="157"/>
      <c r="B49" s="157" t="s">
        <v>111</v>
      </c>
      <c r="C49" s="157"/>
      <c r="D49" s="157"/>
      <c r="E49" s="157"/>
      <c r="F49" s="38"/>
      <c r="G49" s="38"/>
      <c r="H49" s="38"/>
      <c r="I49" s="38"/>
      <c r="J49" s="38"/>
      <c r="K49" s="38"/>
      <c r="L49" s="38"/>
      <c r="M49" s="38"/>
      <c r="N49" s="38"/>
      <c r="O49" s="38">
        <f>+(O15/D15+O16/D16+O17/D17+O18/D18+O19/D19+O20/D20+O21/$D$21+O22/$D$22+O23/$D$23+O24/$D$24+O25/$D$25+O26/$D$26+O27/$D$27+O28/$D$28+O29/$D$29+O30/$D$30+O31/$D$31+O32/$D$32+O33/$D$33+O34/$D$34+O35/$D$35+O36/$D$36+O37/$D$37+O38/$D$38+O39/$D$39+O40/$D$40+O41/$D$41+O42/$D$42+O43/$D$43+O44/$D$44+O45/$D$45+O46/$D$46+O47/$D$47+O48/$D$48)/34</f>
        <v>0.87618259951810074</v>
      </c>
      <c r="P49" s="38">
        <f>+(P15/$D$15+P16/$D$16+P17/$D$17+P18/$D$18+P19/$D$19+P20/$D$20+P21/$D$21+P22/$D$22+P23/$D$23+P24/$D$24+P25/$D$25+P26/$D$26+P27/$D$27+P28/$D$28+P29/$D$29+P30/$D$30+P31/$D$31+P32/$D$32+P33/$D$33+P34/$D$34+P35/$D$35+P36/$D$36+P37/$D$37+P38/$D$38+P39/$D$39+P40/$D$40+P41/$D$41+P42/$D$42+P43/$D$43+P44/$D$44+P45/$D$45+P46/$D$46+P47/$D$47+P48/$D$48)/34</f>
        <v>1.0551039226829182</v>
      </c>
      <c r="Q49" s="38">
        <f>+(Q15/$D$15+Q16/$D$16+Q17/$D$17+Q18/$D$18+Q19/$D$19+Q20/$D$20+Q21/$D$21+Q22/$D$22+Q23/$D$23+Q24/$D$24+Q25/$D$25+Q26/$D$26+Q27/$D$27+Q28/$D$28+Q29/$D$29+Q30/$D$30+Q31/$D$31+Q32/$D$32+Q33/$D$33+Q34/$D$34+Q35/$D$35+Q36/$D$36+Q37/$D$37+Q38/$D$38+Q39/$D$39+Q40/$D$40+Q41/$D$41+Q42/$D$42+Q43/$D$43+Q44/$D$44+Q45/$D$45+Q46/$D$46+Q47/$D$47+Q48/$D$48)/34</f>
        <v>1.1178479425368375</v>
      </c>
      <c r="R49" s="38">
        <f>+(R15/$D$15+R16/$D$16+R17/$D$17+R18/$D$18+R19/$D$19+R20/$D$20+R21/$D$21+R22/$D$22+R23/$D$23+R24/$D$24+R25/$D$25+R26/$D$26+R27/$D$27+R28/$D$28+R29/$D$29+R30/$D$30+R31/$D$31+R32/$D$32+R33/$D$33+R34/$D$34+R35/$D$35+R36/$D$36+R37/$D$37+R38/$D$38+R39/$D$39+R40/$D$40+R41/$D$41+R42/$D$42+R43/$D$43+R44/$D$44+R45/$D$45+R46/$D$46+R47/$D$47+R48/$D$48)/34</f>
        <v>1.1178479425368375</v>
      </c>
      <c r="S49" s="162">
        <f>SUM(T15:T48)/34</f>
        <v>1.1178479425368375</v>
      </c>
      <c r="T49" s="162"/>
      <c r="U49" s="162"/>
    </row>
    <row r="50" spans="1:21" ht="15">
      <c r="A50" s="157"/>
      <c r="B50" s="157" t="s">
        <v>112</v>
      </c>
      <c r="C50" s="157"/>
      <c r="D50" s="157"/>
      <c r="E50" s="157"/>
      <c r="F50" s="38">
        <f>+F49</f>
        <v>0</v>
      </c>
      <c r="G50" s="38">
        <f t="shared" ref="G50:N50" si="2">+F49+G49</f>
        <v>0</v>
      </c>
      <c r="H50" s="38">
        <f t="shared" si="2"/>
        <v>0</v>
      </c>
      <c r="I50" s="38">
        <f t="shared" si="2"/>
        <v>0</v>
      </c>
      <c r="J50" s="38">
        <f t="shared" si="2"/>
        <v>0</v>
      </c>
      <c r="K50" s="38">
        <f t="shared" si="2"/>
        <v>0</v>
      </c>
      <c r="L50" s="38">
        <f t="shared" si="2"/>
        <v>0</v>
      </c>
      <c r="M50" s="38">
        <f t="shared" si="2"/>
        <v>0</v>
      </c>
      <c r="N50" s="38">
        <f t="shared" si="2"/>
        <v>0</v>
      </c>
      <c r="O50" s="38">
        <f>+O49-N49</f>
        <v>0.87618259951810074</v>
      </c>
      <c r="P50" s="38">
        <f>+P49-O49</f>
        <v>0.17892132316481746</v>
      </c>
      <c r="Q50" s="38">
        <f>+Q49-P49</f>
        <v>6.2744019853919308E-2</v>
      </c>
      <c r="R50" s="38">
        <f>+R49-Q49</f>
        <v>0</v>
      </c>
      <c r="S50" s="162">
        <f>+(U15+U17+U19+U22+U30+U35+U39+U40+U43+U46)/10</f>
        <v>1.1655727547011527</v>
      </c>
      <c r="T50" s="162"/>
      <c r="U50" s="162"/>
    </row>
    <row r="51" spans="1:21" s="14" customFormat="1" ht="12.75" customHeight="1">
      <c r="A51" s="12"/>
      <c r="B51" s="12"/>
      <c r="C51" s="12"/>
      <c r="D51" s="12"/>
      <c r="E51" s="12"/>
      <c r="F51" s="13">
        <v>0.8</v>
      </c>
      <c r="G51" s="13">
        <v>0.8</v>
      </c>
      <c r="H51" s="13">
        <v>0.8</v>
      </c>
      <c r="I51" s="13">
        <v>0.8</v>
      </c>
      <c r="J51" s="13">
        <v>0.8</v>
      </c>
      <c r="K51" s="13">
        <v>0.8</v>
      </c>
      <c r="L51" s="13">
        <v>0.8</v>
      </c>
      <c r="M51" s="13">
        <v>0.8</v>
      </c>
      <c r="N51" s="13">
        <v>0.8</v>
      </c>
      <c r="O51" s="13">
        <v>0.8</v>
      </c>
      <c r="P51" s="13">
        <v>0.8</v>
      </c>
      <c r="Q51" s="13">
        <v>0.8</v>
      </c>
      <c r="R51" s="13"/>
      <c r="S51" s="13"/>
      <c r="T51" s="13"/>
      <c r="U51" s="39"/>
    </row>
    <row r="52" spans="1:21" ht="30" customHeight="1">
      <c r="A52" s="158"/>
      <c r="B52" s="158"/>
      <c r="C52" s="158"/>
      <c r="D52" s="158"/>
      <c r="E52" s="158"/>
      <c r="F52" s="158"/>
      <c r="G52" s="158"/>
      <c r="H52" s="158"/>
      <c r="I52" s="158"/>
      <c r="J52" s="158"/>
      <c r="K52" s="158"/>
      <c r="L52" s="158"/>
      <c r="M52" s="158"/>
      <c r="N52" s="159"/>
      <c r="O52" s="159"/>
      <c r="P52" s="159"/>
      <c r="Q52" s="159"/>
      <c r="R52" s="159"/>
      <c r="S52" s="159"/>
      <c r="T52" s="159"/>
      <c r="U52" s="159"/>
    </row>
    <row r="53" spans="1:21" ht="36.6" customHeight="1">
      <c r="A53" s="15"/>
      <c r="B53" s="16"/>
      <c r="C53" s="16"/>
      <c r="D53" s="16"/>
      <c r="E53" s="16"/>
      <c r="F53" s="16"/>
      <c r="G53" s="16"/>
      <c r="H53" s="16"/>
      <c r="I53" s="16"/>
      <c r="J53" s="16"/>
      <c r="K53" s="17"/>
      <c r="L53" s="17"/>
      <c r="M53" s="18"/>
      <c r="N53" s="155" t="s">
        <v>113</v>
      </c>
      <c r="O53" s="155"/>
      <c r="P53" s="155"/>
      <c r="Q53" s="155"/>
      <c r="R53" s="155"/>
      <c r="S53" s="155"/>
      <c r="T53" s="155"/>
      <c r="U53" s="155"/>
    </row>
    <row r="54" spans="1:21" ht="36.6" customHeight="1">
      <c r="A54" s="19"/>
      <c r="B54" s="20"/>
      <c r="C54" s="20"/>
      <c r="D54" s="20"/>
      <c r="E54" s="20"/>
      <c r="F54" s="20"/>
      <c r="G54" s="20"/>
      <c r="H54" s="20"/>
      <c r="I54" s="20"/>
      <c r="J54" s="20"/>
      <c r="K54" s="21"/>
      <c r="L54" s="21"/>
      <c r="M54" s="22"/>
      <c r="N54" s="157" t="s">
        <v>26</v>
      </c>
      <c r="O54" s="157"/>
      <c r="P54" s="157"/>
      <c r="Q54" s="157"/>
      <c r="R54" s="157"/>
      <c r="S54" s="157"/>
      <c r="T54" s="157"/>
      <c r="U54" s="157"/>
    </row>
    <row r="55" spans="1:21" ht="36.6" customHeight="1">
      <c r="A55" s="24"/>
      <c r="B55" s="25"/>
      <c r="C55" s="25"/>
      <c r="D55" s="25"/>
      <c r="E55" s="25"/>
      <c r="F55" s="25"/>
      <c r="G55" s="25"/>
      <c r="H55" s="25"/>
      <c r="I55" s="25"/>
      <c r="J55" s="25"/>
      <c r="K55" s="26"/>
      <c r="L55" s="26"/>
      <c r="M55" s="27"/>
      <c r="N55" s="157" t="s">
        <v>27</v>
      </c>
      <c r="O55" s="157"/>
      <c r="P55" s="157"/>
      <c r="Q55" s="157"/>
      <c r="R55" s="157"/>
      <c r="S55" s="157"/>
      <c r="T55" s="157"/>
      <c r="U55" s="157"/>
    </row>
  </sheetData>
  <mergeCells count="54">
    <mergeCell ref="N53:U53"/>
    <mergeCell ref="N54:U54"/>
    <mergeCell ref="N55:U55"/>
    <mergeCell ref="B49:E49"/>
    <mergeCell ref="S49:U49"/>
    <mergeCell ref="B50:E50"/>
    <mergeCell ref="S50:U50"/>
    <mergeCell ref="A52:M52"/>
    <mergeCell ref="N52:U52"/>
    <mergeCell ref="B43:B45"/>
    <mergeCell ref="S43:S45"/>
    <mergeCell ref="U43:U45"/>
    <mergeCell ref="B46:B48"/>
    <mergeCell ref="S46:S48"/>
    <mergeCell ref="U46:U48"/>
    <mergeCell ref="U30:U34"/>
    <mergeCell ref="B35:B38"/>
    <mergeCell ref="S35:S38"/>
    <mergeCell ref="U35:U38"/>
    <mergeCell ref="B40:B42"/>
    <mergeCell ref="S40:S42"/>
    <mergeCell ref="U40:U42"/>
    <mergeCell ref="A13:U13"/>
    <mergeCell ref="A15:A50"/>
    <mergeCell ref="B15:B16"/>
    <mergeCell ref="S15:S16"/>
    <mergeCell ref="U15:U16"/>
    <mergeCell ref="B17:B18"/>
    <mergeCell ref="S17:S18"/>
    <mergeCell ref="U17:U18"/>
    <mergeCell ref="B19:B21"/>
    <mergeCell ref="S19:S21"/>
    <mergeCell ref="U19:U21"/>
    <mergeCell ref="B22:B29"/>
    <mergeCell ref="S22:S29"/>
    <mergeCell ref="U22:U29"/>
    <mergeCell ref="B30:B34"/>
    <mergeCell ref="S30:S34"/>
    <mergeCell ref="A10:F10"/>
    <mergeCell ref="G10:L10"/>
    <mergeCell ref="M10:O10"/>
    <mergeCell ref="P10:U10"/>
    <mergeCell ref="A11:F11"/>
    <mergeCell ref="G11:L11"/>
    <mergeCell ref="M11:O11"/>
    <mergeCell ref="P11:U11"/>
    <mergeCell ref="A1:U3"/>
    <mergeCell ref="A4:U6"/>
    <mergeCell ref="A7:U7"/>
    <mergeCell ref="A8:U8"/>
    <mergeCell ref="A9:F9"/>
    <mergeCell ref="G9:L9"/>
    <mergeCell ref="M9:O9"/>
    <mergeCell ref="P9:U9"/>
  </mergeCells>
  <dataValidations count="3">
    <dataValidation allowBlank="1" showInputMessage="1" showErrorMessage="1" errorTitle="Seleccionar un valor de la lista" sqref="I15:P22 I23:O23 I24:P25 I26:Q26 I27:P36 I37:Q38 I39:P44 I45:Q45 I46:P48"/>
    <dataValidation type="list" allowBlank="1" showErrorMessage="1" sqref="P9">
      <formula1>"EFICACIA,EFICIENCIA,EFECTIVIDAD"</formula1>
    </dataValidation>
    <dataValidation type="list" allowBlank="1" showErrorMessage="1" sqref="P11">
      <formula1>"INICIATIVAS,ASISTENTES,ACTIVIDADES,EQUIPAMIENTOS,POR CIENTO,PARTICIPANTES,NIÑOS Y NIÑAS,NIÑOS, NIÑAS Y JÓVENES,ORGANIZACIONES,ESPACIOS"</formula1>
    </dataValidation>
  </dataValidations>
  <printOptions horizontalCentered="1"/>
  <pageMargins left="0.20748031496063002" right="0.24094488188976407" top="0.77755905511810997" bottom="0.64448818897637805" header="0.47834645669291304" footer="0.25078740157480306"/>
  <pageSetup paperSize="0" scale="65" fitToWidth="0" fitToHeight="0" pageOrder="overThenDown" horizontalDpi="0" verticalDpi="0" copies="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55"/>
  <sheetViews>
    <sheetView workbookViewId="0"/>
  </sheetViews>
  <sheetFormatPr baseColWidth="10" defaultRowHeight="12.75"/>
  <cols>
    <col min="1" max="1" width="10.7109375" style="2" customWidth="1"/>
    <col min="2" max="2" width="9.140625" style="2" customWidth="1"/>
    <col min="3" max="3" width="19.42578125" style="2" customWidth="1"/>
    <col min="4" max="4" width="16.140625" style="2" customWidth="1"/>
    <col min="5" max="5" width="17.85546875" style="2" customWidth="1"/>
    <col min="6" max="17" width="10.7109375" style="2" customWidth="1"/>
    <col min="18" max="18" width="13.140625" style="2" customWidth="1"/>
    <col min="19" max="19" width="12.28515625" style="2" customWidth="1"/>
    <col min="20" max="20" width="10.7109375" style="2" customWidth="1"/>
    <col min="21" max="21" width="12.140625" style="2" customWidth="1"/>
    <col min="22" max="22" width="2.7109375" style="2" customWidth="1"/>
    <col min="23" max="1024" width="11.42578125" style="2" customWidth="1"/>
    <col min="1025" max="1025" width="11.42578125" customWidth="1"/>
  </cols>
  <sheetData>
    <row r="1" spans="1:21" s="1" customFormat="1" ht="13.9" customHeight="1">
      <c r="A1" s="152" t="s">
        <v>0</v>
      </c>
      <c r="B1" s="152"/>
      <c r="C1" s="152"/>
      <c r="D1" s="152"/>
      <c r="E1" s="152"/>
      <c r="F1" s="152"/>
      <c r="G1" s="152"/>
      <c r="H1" s="152"/>
      <c r="I1" s="152"/>
      <c r="J1" s="152"/>
      <c r="K1" s="152"/>
      <c r="L1" s="152"/>
      <c r="M1" s="152"/>
      <c r="N1" s="152"/>
      <c r="O1" s="152"/>
      <c r="P1" s="152"/>
      <c r="Q1" s="152"/>
      <c r="R1" s="152"/>
      <c r="S1" s="152"/>
      <c r="T1" s="152"/>
      <c r="U1" s="152"/>
    </row>
    <row r="2" spans="1:21" s="1" customFormat="1" ht="13.9" customHeight="1">
      <c r="A2" s="152"/>
      <c r="B2" s="152"/>
      <c r="C2" s="152"/>
      <c r="D2" s="152"/>
      <c r="E2" s="152"/>
      <c r="F2" s="152"/>
      <c r="G2" s="152"/>
      <c r="H2" s="152"/>
      <c r="I2" s="152"/>
      <c r="J2" s="152"/>
      <c r="K2" s="152"/>
      <c r="L2" s="152"/>
      <c r="M2" s="152"/>
      <c r="N2" s="152"/>
      <c r="O2" s="152"/>
      <c r="P2" s="152"/>
      <c r="Q2" s="152"/>
      <c r="R2" s="152"/>
      <c r="S2" s="152"/>
      <c r="T2" s="152"/>
      <c r="U2" s="152"/>
    </row>
    <row r="3" spans="1:21" s="1" customFormat="1" ht="13.9" customHeight="1">
      <c r="A3" s="152"/>
      <c r="B3" s="152"/>
      <c r="C3" s="152"/>
      <c r="D3" s="152"/>
      <c r="E3" s="152"/>
      <c r="F3" s="152"/>
      <c r="G3" s="152"/>
      <c r="H3" s="152"/>
      <c r="I3" s="152"/>
      <c r="J3" s="152"/>
      <c r="K3" s="152"/>
      <c r="L3" s="152"/>
      <c r="M3" s="152"/>
      <c r="N3" s="152"/>
      <c r="O3" s="152"/>
      <c r="P3" s="152"/>
      <c r="Q3" s="152"/>
      <c r="R3" s="152"/>
      <c r="S3" s="152"/>
      <c r="T3" s="152"/>
      <c r="U3" s="152"/>
    </row>
    <row r="4" spans="1:21" s="1" customFormat="1" ht="13.9" customHeight="1">
      <c r="A4" s="152" t="s">
        <v>1</v>
      </c>
      <c r="B4" s="152"/>
      <c r="C4" s="152"/>
      <c r="D4" s="152"/>
      <c r="E4" s="152"/>
      <c r="F4" s="152"/>
      <c r="G4" s="152"/>
      <c r="H4" s="152"/>
      <c r="I4" s="152"/>
      <c r="J4" s="152"/>
      <c r="K4" s="152"/>
      <c r="L4" s="152"/>
      <c r="M4" s="152"/>
      <c r="N4" s="152"/>
      <c r="O4" s="152"/>
      <c r="P4" s="152"/>
      <c r="Q4" s="152"/>
      <c r="R4" s="152"/>
      <c r="S4" s="152"/>
      <c r="T4" s="152"/>
      <c r="U4" s="152"/>
    </row>
    <row r="5" spans="1:21" s="1" customFormat="1" ht="13.9" customHeight="1">
      <c r="A5" s="152"/>
      <c r="B5" s="152"/>
      <c r="C5" s="152"/>
      <c r="D5" s="152"/>
      <c r="E5" s="152"/>
      <c r="F5" s="152"/>
      <c r="G5" s="152"/>
      <c r="H5" s="152"/>
      <c r="I5" s="152"/>
      <c r="J5" s="152"/>
      <c r="K5" s="152"/>
      <c r="L5" s="152"/>
      <c r="M5" s="152"/>
      <c r="N5" s="152"/>
      <c r="O5" s="152"/>
      <c r="P5" s="152"/>
      <c r="Q5" s="152"/>
      <c r="R5" s="152"/>
      <c r="S5" s="152"/>
      <c r="T5" s="152"/>
      <c r="U5" s="152"/>
    </row>
    <row r="6" spans="1:21" s="1" customFormat="1" ht="13.9" customHeight="1">
      <c r="A6" s="152"/>
      <c r="B6" s="152"/>
      <c r="C6" s="152"/>
      <c r="D6" s="152"/>
      <c r="E6" s="152"/>
      <c r="F6" s="152"/>
      <c r="G6" s="152"/>
      <c r="H6" s="152"/>
      <c r="I6" s="152"/>
      <c r="J6" s="152"/>
      <c r="K6" s="152"/>
      <c r="L6" s="152"/>
      <c r="M6" s="152"/>
      <c r="N6" s="152"/>
      <c r="O6" s="152"/>
      <c r="P6" s="152"/>
      <c r="Q6" s="152"/>
      <c r="R6" s="152"/>
      <c r="S6" s="152"/>
      <c r="T6" s="152"/>
      <c r="U6" s="152"/>
    </row>
    <row r="7" spans="1:21" s="1" customFormat="1">
      <c r="A7" s="153"/>
      <c r="B7" s="153"/>
      <c r="C7" s="153"/>
      <c r="D7" s="153"/>
      <c r="E7" s="153"/>
      <c r="F7" s="153"/>
      <c r="G7" s="153"/>
      <c r="H7" s="153"/>
      <c r="I7" s="153"/>
      <c r="J7" s="153"/>
      <c r="K7" s="153"/>
      <c r="L7" s="153"/>
      <c r="M7" s="153"/>
      <c r="N7" s="153"/>
      <c r="O7" s="153"/>
      <c r="P7" s="153"/>
      <c r="Q7" s="153"/>
      <c r="R7" s="153"/>
      <c r="S7" s="153"/>
      <c r="T7" s="153"/>
      <c r="U7" s="153"/>
    </row>
    <row r="8" spans="1:21" ht="30" customHeight="1">
      <c r="A8" s="154" t="s">
        <v>2</v>
      </c>
      <c r="B8" s="154"/>
      <c r="C8" s="154"/>
      <c r="D8" s="154"/>
      <c r="E8" s="154"/>
      <c r="F8" s="154"/>
      <c r="G8" s="154"/>
      <c r="H8" s="154"/>
      <c r="I8" s="154"/>
      <c r="J8" s="154"/>
      <c r="K8" s="154"/>
      <c r="L8" s="154"/>
      <c r="M8" s="154"/>
      <c r="N8" s="154"/>
      <c r="O8" s="154"/>
      <c r="P8" s="154"/>
      <c r="Q8" s="154"/>
      <c r="R8" s="154"/>
      <c r="S8" s="154"/>
      <c r="T8" s="154"/>
      <c r="U8" s="154"/>
    </row>
    <row r="9" spans="1:21" ht="42" customHeight="1">
      <c r="A9" s="155" t="s">
        <v>3</v>
      </c>
      <c r="B9" s="155"/>
      <c r="C9" s="155"/>
      <c r="D9" s="155"/>
      <c r="E9" s="155"/>
      <c r="F9" s="155"/>
      <c r="G9" s="156" t="s">
        <v>28</v>
      </c>
      <c r="H9" s="156"/>
      <c r="I9" s="156"/>
      <c r="J9" s="156"/>
      <c r="K9" s="156"/>
      <c r="L9" s="156"/>
      <c r="M9" s="155" t="s">
        <v>5</v>
      </c>
      <c r="N9" s="155"/>
      <c r="O9" s="155"/>
      <c r="P9" s="160" t="s">
        <v>29</v>
      </c>
      <c r="Q9" s="160"/>
      <c r="R9" s="160"/>
      <c r="S9" s="160"/>
      <c r="T9" s="160"/>
      <c r="U9" s="160"/>
    </row>
    <row r="10" spans="1:21" ht="42" customHeight="1">
      <c r="A10" s="155" t="s">
        <v>7</v>
      </c>
      <c r="B10" s="155"/>
      <c r="C10" s="155"/>
      <c r="D10" s="155"/>
      <c r="E10" s="155"/>
      <c r="F10" s="155"/>
      <c r="G10" s="156" t="s">
        <v>8</v>
      </c>
      <c r="H10" s="156"/>
      <c r="I10" s="156"/>
      <c r="J10" s="156"/>
      <c r="K10" s="156"/>
      <c r="L10" s="156"/>
      <c r="M10" s="155" t="s">
        <v>9</v>
      </c>
      <c r="N10" s="155"/>
      <c r="O10" s="155"/>
      <c r="P10" s="160" t="s">
        <v>10</v>
      </c>
      <c r="Q10" s="160"/>
      <c r="R10" s="160"/>
      <c r="S10" s="160"/>
      <c r="T10" s="160"/>
      <c r="U10" s="160"/>
    </row>
    <row r="11" spans="1:21" ht="52.9" customHeight="1">
      <c r="A11" s="155" t="s">
        <v>11</v>
      </c>
      <c r="B11" s="155"/>
      <c r="C11" s="155"/>
      <c r="D11" s="155"/>
      <c r="E11" s="155"/>
      <c r="F11" s="155"/>
      <c r="G11" s="156" t="s">
        <v>30</v>
      </c>
      <c r="H11" s="156"/>
      <c r="I11" s="156"/>
      <c r="J11" s="156"/>
      <c r="K11" s="156"/>
      <c r="L11" s="156"/>
      <c r="M11" s="155" t="s">
        <v>114</v>
      </c>
      <c r="N11" s="155"/>
      <c r="O11" s="155"/>
      <c r="P11" s="160" t="s">
        <v>31</v>
      </c>
      <c r="Q11" s="160"/>
      <c r="R11" s="160"/>
      <c r="S11" s="160"/>
      <c r="T11" s="160"/>
      <c r="U11" s="160"/>
    </row>
    <row r="12" spans="1:21" customFormat="1" ht="6.75" customHeight="1"/>
    <row r="13" spans="1:21" ht="30" customHeight="1">
      <c r="A13" s="154" t="s">
        <v>115</v>
      </c>
      <c r="B13" s="154"/>
      <c r="C13" s="154"/>
      <c r="D13" s="154"/>
      <c r="E13" s="154"/>
      <c r="F13" s="154"/>
      <c r="G13" s="154"/>
      <c r="H13" s="154"/>
      <c r="I13" s="154"/>
      <c r="J13" s="154"/>
      <c r="K13" s="154"/>
      <c r="L13" s="154"/>
      <c r="M13" s="154"/>
      <c r="N13" s="154"/>
      <c r="O13" s="154"/>
      <c r="P13" s="154"/>
      <c r="Q13" s="154"/>
      <c r="R13" s="154"/>
      <c r="S13" s="154"/>
      <c r="T13" s="154"/>
      <c r="U13" s="154"/>
    </row>
    <row r="14" spans="1:21" ht="45">
      <c r="A14" s="3" t="s">
        <v>33</v>
      </c>
      <c r="B14" s="3" t="s">
        <v>34</v>
      </c>
      <c r="C14" s="5" t="s">
        <v>35</v>
      </c>
      <c r="D14" s="5" t="s">
        <v>36</v>
      </c>
      <c r="E14" s="5" t="s">
        <v>37</v>
      </c>
      <c r="F14" s="5" t="s">
        <v>38</v>
      </c>
      <c r="G14" s="3" t="s">
        <v>39</v>
      </c>
      <c r="H14" s="3" t="s">
        <v>40</v>
      </c>
      <c r="I14" s="3" t="s">
        <v>41</v>
      </c>
      <c r="J14" s="3" t="s">
        <v>42</v>
      </c>
      <c r="K14" s="3" t="s">
        <v>43</v>
      </c>
      <c r="L14" s="3" t="s">
        <v>44</v>
      </c>
      <c r="M14" s="3" t="s">
        <v>45</v>
      </c>
      <c r="N14" s="3" t="s">
        <v>46</v>
      </c>
      <c r="O14" s="3" t="s">
        <v>47</v>
      </c>
      <c r="P14" s="3" t="s">
        <v>48</v>
      </c>
      <c r="Q14" s="3" t="s">
        <v>49</v>
      </c>
      <c r="R14" s="3" t="s">
        <v>50</v>
      </c>
      <c r="S14" s="3" t="s">
        <v>116</v>
      </c>
      <c r="T14" s="3" t="s">
        <v>34</v>
      </c>
      <c r="U14" s="3" t="s">
        <v>117</v>
      </c>
    </row>
    <row r="15" spans="1:21" ht="15">
      <c r="A15" s="157">
        <v>2015</v>
      </c>
      <c r="B15" s="157">
        <v>914</v>
      </c>
      <c r="C15" s="6" t="s">
        <v>53</v>
      </c>
      <c r="D15" s="30">
        <v>65000</v>
      </c>
      <c r="E15" s="31" t="s">
        <v>54</v>
      </c>
      <c r="F15" s="32">
        <f>+Seguim_Proy_inversión!F15/$D15</f>
        <v>0</v>
      </c>
      <c r="G15" s="32">
        <f>+Seguim_Proy_inversión!G15/$D15</f>
        <v>0</v>
      </c>
      <c r="H15" s="32">
        <f>+Seguim_Proy_inversión!H15/$D15</f>
        <v>0</v>
      </c>
      <c r="I15" s="32">
        <f>+Seguim_Proy_inversión!I15/$D15</f>
        <v>0</v>
      </c>
      <c r="J15" s="32">
        <f>+Seguim_Proy_inversión!J15/$D15</f>
        <v>0</v>
      </c>
      <c r="K15" s="32">
        <f>+Seguim_Proy_inversión!K15/$D15</f>
        <v>0</v>
      </c>
      <c r="L15" s="32">
        <f>+Seguim_Proy_inversión!L15/$D15</f>
        <v>0</v>
      </c>
      <c r="M15" s="32">
        <f>+Seguim_Proy_inversión!M15/$D15</f>
        <v>0</v>
      </c>
      <c r="N15" s="32">
        <f>+Seguim_Proy_inversión!N15/$D15</f>
        <v>0</v>
      </c>
      <c r="O15" s="32">
        <f>+Seguim_Proy_inversión!O15/$D15</f>
        <v>0.88132307692307688</v>
      </c>
      <c r="P15" s="32">
        <f>+Seguim_Proy_inversión!P15/$D15</f>
        <v>1.1187384615384615</v>
      </c>
      <c r="Q15" s="32">
        <f>+Seguim_Proy_inversión!Q15/$D15</f>
        <v>1.2311846153846153</v>
      </c>
      <c r="R15" s="32">
        <f>MAX(F15,G15,H15,I15,J15,K15,L15,M15,N15,O15,P15,Q15)</f>
        <v>1.2311846153846153</v>
      </c>
      <c r="S15" s="40">
        <v>0.7</v>
      </c>
      <c r="T15" s="157">
        <v>914</v>
      </c>
      <c r="U15" s="163">
        <f>+R15*S15+R16*S16</f>
        <v>1.254136923076923</v>
      </c>
    </row>
    <row r="16" spans="1:21" ht="28.5">
      <c r="A16" s="157"/>
      <c r="B16" s="157"/>
      <c r="C16" s="6" t="s">
        <v>55</v>
      </c>
      <c r="D16" s="33">
        <v>65</v>
      </c>
      <c r="E16" s="31" t="s">
        <v>56</v>
      </c>
      <c r="F16" s="32">
        <f>+Seguim_Proy_inversión!F16/$D16</f>
        <v>0</v>
      </c>
      <c r="G16" s="32">
        <f>+Seguim_Proy_inversión!G16/$D16</f>
        <v>0</v>
      </c>
      <c r="H16" s="32">
        <f>+Seguim_Proy_inversión!H16/$D16</f>
        <v>0</v>
      </c>
      <c r="I16" s="32">
        <f>+Seguim_Proy_inversión!I16/$D16</f>
        <v>0</v>
      </c>
      <c r="J16" s="32">
        <f>+Seguim_Proy_inversión!J16/$D16</f>
        <v>0</v>
      </c>
      <c r="K16" s="32">
        <f>+Seguim_Proy_inversión!K16/$D16</f>
        <v>0</v>
      </c>
      <c r="L16" s="32">
        <f>+Seguim_Proy_inversión!L16/$D16</f>
        <v>0</v>
      </c>
      <c r="M16" s="32">
        <f>+Seguim_Proy_inversión!M16/$D16</f>
        <v>0</v>
      </c>
      <c r="N16" s="32">
        <f>+Seguim_Proy_inversión!N16/$D16</f>
        <v>0</v>
      </c>
      <c r="O16" s="32">
        <f>+Seguim_Proy_inversión!O16/$D16</f>
        <v>0.64615384615384619</v>
      </c>
      <c r="P16" s="32">
        <f>+Seguim_Proy_inversión!P16/$D16</f>
        <v>1.3076923076923077</v>
      </c>
      <c r="Q16" s="32">
        <f>+Seguim_Proy_inversión!Q16/$D16</f>
        <v>1.3076923076923077</v>
      </c>
      <c r="R16" s="32">
        <f>MAX(F16,G16,H16,I16,J16,K16,L16,M16,N16,O16,P16,Q16)</f>
        <v>1.3076923076923077</v>
      </c>
      <c r="S16" s="40">
        <v>0.3</v>
      </c>
      <c r="T16" s="157"/>
      <c r="U16" s="163"/>
    </row>
    <row r="17" spans="1:21" ht="30">
      <c r="A17" s="157"/>
      <c r="B17" s="157">
        <v>915</v>
      </c>
      <c r="C17" s="6" t="s">
        <v>57</v>
      </c>
      <c r="D17" s="30">
        <v>65216</v>
      </c>
      <c r="E17" s="31" t="s">
        <v>58</v>
      </c>
      <c r="F17" s="32">
        <f>+Seguim_Proy_inversión!F17/$D17</f>
        <v>0</v>
      </c>
      <c r="G17" s="32">
        <f>+Seguim_Proy_inversión!G17/$D17</f>
        <v>0</v>
      </c>
      <c r="H17" s="32">
        <f>+Seguim_Proy_inversión!H17/$D17</f>
        <v>0</v>
      </c>
      <c r="I17" s="32">
        <f>+Seguim_Proy_inversión!I17/$D17</f>
        <v>0</v>
      </c>
      <c r="J17" s="32">
        <f>+Seguim_Proy_inversión!J17/$D17</f>
        <v>0</v>
      </c>
      <c r="K17" s="32">
        <f>+Seguim_Proy_inversión!K17/$D17</f>
        <v>0</v>
      </c>
      <c r="L17" s="32">
        <f>+Seguim_Proy_inversión!L17/$D17</f>
        <v>0</v>
      </c>
      <c r="M17" s="32">
        <f>+Seguim_Proy_inversión!M17/$D17</f>
        <v>0</v>
      </c>
      <c r="N17" s="32">
        <f>+Seguim_Proy_inversión!N17/$D17</f>
        <v>0</v>
      </c>
      <c r="O17" s="32">
        <f>+Seguim_Proy_inversión!O17/$D17</f>
        <v>0.78776680569185475</v>
      </c>
      <c r="P17" s="32">
        <f>+Seguim_Proy_inversión!P17/$D17</f>
        <v>0.90407262021589796</v>
      </c>
      <c r="Q17" s="32">
        <f>+Seguim_Proy_inversión!Q17/$D17</f>
        <v>0.90407262021589796</v>
      </c>
      <c r="R17" s="32">
        <f>+Seguim_Proy_inversión!R17/$D17</f>
        <v>0.90407262021589796</v>
      </c>
      <c r="S17" s="32">
        <v>0.7</v>
      </c>
      <c r="T17" s="157">
        <v>915</v>
      </c>
      <c r="U17" s="162">
        <f>+R17*S17+R18*S18</f>
        <v>0.94016790732186029</v>
      </c>
    </row>
    <row r="18" spans="1:21" ht="30">
      <c r="A18" s="157"/>
      <c r="B18" s="157"/>
      <c r="C18" s="6" t="s">
        <v>59</v>
      </c>
      <c r="D18" s="33">
        <v>41</v>
      </c>
      <c r="E18" s="31" t="s">
        <v>60</v>
      </c>
      <c r="F18" s="32">
        <f>+Seguim_Proy_inversión!F18/$D18</f>
        <v>0</v>
      </c>
      <c r="G18" s="32">
        <f>+Seguim_Proy_inversión!G18/$D18</f>
        <v>0</v>
      </c>
      <c r="H18" s="32">
        <f>+Seguim_Proy_inversión!H18/$D18</f>
        <v>0</v>
      </c>
      <c r="I18" s="32">
        <f>+Seguim_Proy_inversión!I18/$D18</f>
        <v>0</v>
      </c>
      <c r="J18" s="32">
        <f>+Seguim_Proy_inversión!J18/$D18</f>
        <v>0</v>
      </c>
      <c r="K18" s="32">
        <f>+Seguim_Proy_inversión!K18/$D18</f>
        <v>0</v>
      </c>
      <c r="L18" s="32">
        <f>+Seguim_Proy_inversión!L18/$D18</f>
        <v>0</v>
      </c>
      <c r="M18" s="32">
        <f>+Seguim_Proy_inversión!M18/$D18</f>
        <v>0</v>
      </c>
      <c r="N18" s="32">
        <f>+Seguim_Proy_inversión!N18/$D18</f>
        <v>0</v>
      </c>
      <c r="O18" s="32">
        <f>+Seguim_Proy_inversión!O18/$D18</f>
        <v>1.024390243902439</v>
      </c>
      <c r="P18" s="32">
        <f>+Seguim_Proy_inversión!P18/$D18</f>
        <v>1.024390243902439</v>
      </c>
      <c r="Q18" s="32">
        <f>+Seguim_Proy_inversión!Q18/$D18</f>
        <v>1.024390243902439</v>
      </c>
      <c r="R18" s="32">
        <f>+Seguim_Proy_inversión!R18/$D18</f>
        <v>1.024390243902439</v>
      </c>
      <c r="S18" s="32">
        <v>0.3</v>
      </c>
      <c r="T18" s="157"/>
      <c r="U18" s="162"/>
    </row>
    <row r="19" spans="1:21" ht="15">
      <c r="A19" s="157"/>
      <c r="B19" s="157">
        <v>772</v>
      </c>
      <c r="C19" s="6" t="s">
        <v>61</v>
      </c>
      <c r="D19" s="33">
        <v>6</v>
      </c>
      <c r="E19" s="31" t="s">
        <v>62</v>
      </c>
      <c r="F19" s="32">
        <f>+Seguim_Proy_inversión!F19/$D19</f>
        <v>0</v>
      </c>
      <c r="G19" s="32">
        <f>+Seguim_Proy_inversión!G19/$D19</f>
        <v>0</v>
      </c>
      <c r="H19" s="32">
        <f>+Seguim_Proy_inversión!H19/$D19</f>
        <v>0</v>
      </c>
      <c r="I19" s="32">
        <f>+Seguim_Proy_inversión!I19/$D19</f>
        <v>0</v>
      </c>
      <c r="J19" s="32">
        <f>+Seguim_Proy_inversión!J19/$D19</f>
        <v>0</v>
      </c>
      <c r="K19" s="32">
        <f>+Seguim_Proy_inversión!K19/$D19</f>
        <v>0</v>
      </c>
      <c r="L19" s="32">
        <f>+Seguim_Proy_inversión!L19/$D19</f>
        <v>0</v>
      </c>
      <c r="M19" s="32">
        <f>+Seguim_Proy_inversión!M19/$D19</f>
        <v>0</v>
      </c>
      <c r="N19" s="32">
        <f>+Seguim_Proy_inversión!N19/$D19</f>
        <v>0</v>
      </c>
      <c r="O19" s="32">
        <f>+Seguim_Proy_inversión!O19/$D19</f>
        <v>0.83333333333333337</v>
      </c>
      <c r="P19" s="32">
        <f>+Seguim_Proy_inversión!P19/$D19</f>
        <v>0.83333333333333337</v>
      </c>
      <c r="Q19" s="32">
        <f>+Seguim_Proy_inversión!Q19/$D19</f>
        <v>0.83333333333333337</v>
      </c>
      <c r="R19" s="32">
        <f>+Seguim_Proy_inversión!R19/$D19</f>
        <v>0.83333333333333337</v>
      </c>
      <c r="S19" s="32">
        <v>0.4</v>
      </c>
      <c r="T19" s="157">
        <v>772</v>
      </c>
      <c r="U19" s="162">
        <f>+R19*S19+R20*S20+R21*S21</f>
        <v>0.9933333333333334</v>
      </c>
    </row>
    <row r="20" spans="1:21" ht="30">
      <c r="A20" s="157"/>
      <c r="B20" s="157"/>
      <c r="C20" s="6" t="s">
        <v>63</v>
      </c>
      <c r="D20" s="34">
        <v>50</v>
      </c>
      <c r="E20" s="31" t="s">
        <v>64</v>
      </c>
      <c r="F20" s="32">
        <f>+Seguim_Proy_inversión!F20/$D20</f>
        <v>0</v>
      </c>
      <c r="G20" s="32">
        <f>+Seguim_Proy_inversión!G20/$D20</f>
        <v>0</v>
      </c>
      <c r="H20" s="32">
        <f>+Seguim_Proy_inversión!H20/$D20</f>
        <v>0</v>
      </c>
      <c r="I20" s="32">
        <f>+Seguim_Proy_inversión!I20/$D20</f>
        <v>0</v>
      </c>
      <c r="J20" s="32">
        <f>+Seguim_Proy_inversión!J20/$D20</f>
        <v>0</v>
      </c>
      <c r="K20" s="32">
        <f>+Seguim_Proy_inversión!K20/$D20</f>
        <v>0</v>
      </c>
      <c r="L20" s="32">
        <f>+Seguim_Proy_inversión!L20/$D20</f>
        <v>0</v>
      </c>
      <c r="M20" s="32">
        <f>+Seguim_Proy_inversión!M20/$D20</f>
        <v>0</v>
      </c>
      <c r="N20" s="32">
        <f>+Seguim_Proy_inversión!N20/$D20</f>
        <v>0</v>
      </c>
      <c r="O20" s="32">
        <f>+Seguim_Proy_inversión!O20/$D20</f>
        <v>0.46</v>
      </c>
      <c r="P20" s="32">
        <f>+Seguim_Proy_inversión!P20/$D20</f>
        <v>1.1200000000000001</v>
      </c>
      <c r="Q20" s="32">
        <f>+Seguim_Proy_inversión!Q20/$D20</f>
        <v>1.1200000000000001</v>
      </c>
      <c r="R20" s="32">
        <f>+Seguim_Proy_inversión!R20/$D20</f>
        <v>1.1200000000000001</v>
      </c>
      <c r="S20" s="32">
        <v>0.5</v>
      </c>
      <c r="T20" s="157"/>
      <c r="U20" s="162"/>
    </row>
    <row r="21" spans="1:21" ht="15">
      <c r="A21" s="157"/>
      <c r="B21" s="157"/>
      <c r="C21" s="6" t="s">
        <v>63</v>
      </c>
      <c r="D21" s="33">
        <v>2</v>
      </c>
      <c r="E21" s="31" t="s">
        <v>65</v>
      </c>
      <c r="F21" s="32">
        <f>+Seguim_Proy_inversión!F21/$D21</f>
        <v>0</v>
      </c>
      <c r="G21" s="32">
        <f>+Seguim_Proy_inversión!G21/$D21</f>
        <v>0</v>
      </c>
      <c r="H21" s="32">
        <f>+Seguim_Proy_inversión!H21/$D21</f>
        <v>0</v>
      </c>
      <c r="I21" s="32">
        <f>+Seguim_Proy_inversión!I21/$D21</f>
        <v>0</v>
      </c>
      <c r="J21" s="32">
        <f>+Seguim_Proy_inversión!J21/$D21</f>
        <v>0</v>
      </c>
      <c r="K21" s="32">
        <f>+Seguim_Proy_inversión!K21/$D21</f>
        <v>0</v>
      </c>
      <c r="L21" s="32">
        <f>+Seguim_Proy_inversión!L21/$D21</f>
        <v>0</v>
      </c>
      <c r="M21" s="32">
        <f>+Seguim_Proy_inversión!M21/$D21</f>
        <v>0</v>
      </c>
      <c r="N21" s="32">
        <f>+Seguim_Proy_inversión!N21/$D21</f>
        <v>0</v>
      </c>
      <c r="O21" s="32">
        <f>+Seguim_Proy_inversión!O21/$D21</f>
        <v>0</v>
      </c>
      <c r="P21" s="32">
        <f>+Seguim_Proy_inversión!P21/$D21</f>
        <v>0.5</v>
      </c>
      <c r="Q21" s="32">
        <f>+Seguim_Proy_inversión!Q21/$D21</f>
        <v>1</v>
      </c>
      <c r="R21" s="32">
        <f>+Seguim_Proy_inversión!R21/$D21</f>
        <v>1</v>
      </c>
      <c r="S21" s="32">
        <v>0.1</v>
      </c>
      <c r="T21" s="157"/>
      <c r="U21" s="162"/>
    </row>
    <row r="22" spans="1:21" ht="15">
      <c r="A22" s="157"/>
      <c r="B22" s="157">
        <v>795</v>
      </c>
      <c r="C22" s="6" t="s">
        <v>66</v>
      </c>
      <c r="D22" s="33">
        <v>1140000</v>
      </c>
      <c r="E22" s="31" t="s">
        <v>67</v>
      </c>
      <c r="F22" s="32">
        <f>+Seguim_Proy_inversión!F22/$D22</f>
        <v>0</v>
      </c>
      <c r="G22" s="32">
        <f>+Seguim_Proy_inversión!G22/$D22</f>
        <v>0</v>
      </c>
      <c r="H22" s="32">
        <f>+Seguim_Proy_inversión!H22/$D22</f>
        <v>0</v>
      </c>
      <c r="I22" s="32">
        <f>+Seguim_Proy_inversión!I22/$D22</f>
        <v>0</v>
      </c>
      <c r="J22" s="32">
        <f>+Seguim_Proy_inversión!J22/$D22</f>
        <v>0</v>
      </c>
      <c r="K22" s="32">
        <f>+Seguim_Proy_inversión!K22/$D22</f>
        <v>0</v>
      </c>
      <c r="L22" s="32">
        <f>+Seguim_Proy_inversión!L22/$D22</f>
        <v>0</v>
      </c>
      <c r="M22" s="32">
        <f>+Seguim_Proy_inversión!M22/$D22</f>
        <v>0</v>
      </c>
      <c r="N22" s="32">
        <f>+Seguim_Proy_inversión!N22/$D22</f>
        <v>0</v>
      </c>
      <c r="O22" s="32">
        <f>+Seguim_Proy_inversión!O22/$D22</f>
        <v>1.0504675438596491</v>
      </c>
      <c r="P22" s="32">
        <f>+Seguim_Proy_inversión!P22/$D22</f>
        <v>1.3671552631578947</v>
      </c>
      <c r="Q22" s="32">
        <f>+Seguim_Proy_inversión!Q22/$D22</f>
        <v>1.5247184210526317</v>
      </c>
      <c r="R22" s="32">
        <f>+Seguim_Proy_inversión!R22/$D22</f>
        <v>1.5247184210526317</v>
      </c>
      <c r="S22" s="32">
        <v>0.15</v>
      </c>
      <c r="T22" s="157">
        <v>795</v>
      </c>
      <c r="U22" s="162">
        <f>+R22*S22+R23*S23+R24*S24+R25*S25+R26*S26+R27*S27+R28*S28+R29*S29</f>
        <v>1.2139531879143743</v>
      </c>
    </row>
    <row r="23" spans="1:21" ht="57">
      <c r="A23" s="157"/>
      <c r="B23" s="157"/>
      <c r="C23" s="6" t="s">
        <v>68</v>
      </c>
      <c r="D23" s="33">
        <v>260000</v>
      </c>
      <c r="E23" s="31" t="s">
        <v>69</v>
      </c>
      <c r="F23" s="32">
        <f>+Seguim_Proy_inversión!F23/$D23</f>
        <v>0</v>
      </c>
      <c r="G23" s="32">
        <f>+Seguim_Proy_inversión!G23/$D23</f>
        <v>0</v>
      </c>
      <c r="H23" s="32">
        <f>+Seguim_Proy_inversión!H23/$D23</f>
        <v>0</v>
      </c>
      <c r="I23" s="32">
        <f>+Seguim_Proy_inversión!I23/$D23</f>
        <v>0</v>
      </c>
      <c r="J23" s="32">
        <f>+Seguim_Proy_inversión!J23/$D23</f>
        <v>0</v>
      </c>
      <c r="K23" s="32">
        <f>+Seguim_Proy_inversión!K23/$D23</f>
        <v>0</v>
      </c>
      <c r="L23" s="32">
        <f>+Seguim_Proy_inversión!L23/$D23</f>
        <v>0</v>
      </c>
      <c r="M23" s="32">
        <f>+Seguim_Proy_inversión!M23/$D23</f>
        <v>0</v>
      </c>
      <c r="N23" s="32">
        <f>+Seguim_Proy_inversión!N23/$D23</f>
        <v>0</v>
      </c>
      <c r="O23" s="32">
        <f>+Seguim_Proy_inversión!O23/$D23</f>
        <v>9.8423076923076919E-2</v>
      </c>
      <c r="P23" s="32">
        <f>+Seguim_Proy_inversión!P23/$D23</f>
        <v>0.45076923076923076</v>
      </c>
      <c r="Q23" s="32">
        <f>+Seguim_Proy_inversión!Q23/$D23</f>
        <v>0.51303846153846155</v>
      </c>
      <c r="R23" s="32">
        <f>+Seguim_Proy_inversión!R23/$D23</f>
        <v>0.51303846153846155</v>
      </c>
      <c r="S23" s="32">
        <v>0.05</v>
      </c>
      <c r="T23" s="157"/>
      <c r="U23" s="162"/>
    </row>
    <row r="24" spans="1:21" ht="15">
      <c r="A24" s="157"/>
      <c r="B24" s="157"/>
      <c r="C24" s="6" t="s">
        <v>70</v>
      </c>
      <c r="D24" s="33">
        <v>10000</v>
      </c>
      <c r="E24" s="31" t="s">
        <v>71</v>
      </c>
      <c r="F24" s="32">
        <f>+Seguim_Proy_inversión!F24/$D24</f>
        <v>0</v>
      </c>
      <c r="G24" s="32">
        <f>+Seguim_Proy_inversión!G24/$D24</f>
        <v>0</v>
      </c>
      <c r="H24" s="32">
        <f>+Seguim_Proy_inversión!H24/$D24</f>
        <v>0</v>
      </c>
      <c r="I24" s="32">
        <f>+Seguim_Proy_inversión!I24/$D24</f>
        <v>0</v>
      </c>
      <c r="J24" s="32">
        <f>+Seguim_Proy_inversión!J24/$D24</f>
        <v>0</v>
      </c>
      <c r="K24" s="32">
        <f>+Seguim_Proy_inversión!K24/$D24</f>
        <v>0</v>
      </c>
      <c r="L24" s="32">
        <f>+Seguim_Proy_inversión!L24/$D24</f>
        <v>0</v>
      </c>
      <c r="M24" s="32">
        <f>+Seguim_Proy_inversión!M24/$D24</f>
        <v>0</v>
      </c>
      <c r="N24" s="32">
        <f>+Seguim_Proy_inversión!N24/$D24</f>
        <v>0</v>
      </c>
      <c r="O24" s="32">
        <f>+Seguim_Proy_inversión!O24/$D24</f>
        <v>1.0461</v>
      </c>
      <c r="P24" s="32">
        <f>+Seguim_Proy_inversión!P24/$D24</f>
        <v>1.6123000000000001</v>
      </c>
      <c r="Q24" s="32">
        <f>+Seguim_Proy_inversión!Q24/$D24</f>
        <v>1.8219000000000001</v>
      </c>
      <c r="R24" s="32">
        <f>+Seguim_Proy_inversión!R24/$D24</f>
        <v>1.8219000000000001</v>
      </c>
      <c r="S24" s="32">
        <v>0.15</v>
      </c>
      <c r="T24" s="157"/>
      <c r="U24" s="162"/>
    </row>
    <row r="25" spans="1:21" ht="15">
      <c r="A25" s="157"/>
      <c r="B25" s="157"/>
      <c r="C25" s="6" t="s">
        <v>63</v>
      </c>
      <c r="D25" s="30">
        <v>753</v>
      </c>
      <c r="E25" s="31" t="s">
        <v>72</v>
      </c>
      <c r="F25" s="32">
        <f>+Seguim_Proy_inversión!F25/$D25</f>
        <v>0</v>
      </c>
      <c r="G25" s="32">
        <f>+Seguim_Proy_inversión!G25/$D25</f>
        <v>0</v>
      </c>
      <c r="H25" s="32">
        <f>+Seguim_Proy_inversión!H25/$D25</f>
        <v>0</v>
      </c>
      <c r="I25" s="32">
        <f>+Seguim_Proy_inversión!I25/$D25</f>
        <v>0</v>
      </c>
      <c r="J25" s="32">
        <f>+Seguim_Proy_inversión!J25/$D25</f>
        <v>0</v>
      </c>
      <c r="K25" s="32">
        <f>+Seguim_Proy_inversión!K25/$D25</f>
        <v>0</v>
      </c>
      <c r="L25" s="32">
        <f>+Seguim_Proy_inversión!L25/$D25</f>
        <v>0</v>
      </c>
      <c r="M25" s="32">
        <f>+Seguim_Proy_inversión!M25/$D25</f>
        <v>0</v>
      </c>
      <c r="N25" s="32">
        <f>+Seguim_Proy_inversión!N25/$D25</f>
        <v>0</v>
      </c>
      <c r="O25" s="32">
        <f>+Seguim_Proy_inversión!O25/$D25</f>
        <v>0.95484727755644094</v>
      </c>
      <c r="P25" s="32">
        <f>+Seguim_Proy_inversión!P25/$D25</f>
        <v>0.95484727755644094</v>
      </c>
      <c r="Q25" s="32">
        <f>+Seguim_Proy_inversión!Q25/$D25</f>
        <v>1.0371845949535192</v>
      </c>
      <c r="R25" s="32">
        <f>+Seguim_Proy_inversión!R25/$D25</f>
        <v>1.0371845949535192</v>
      </c>
      <c r="S25" s="32">
        <v>0.25</v>
      </c>
      <c r="T25" s="157"/>
      <c r="U25" s="162"/>
    </row>
    <row r="26" spans="1:21" ht="99.75">
      <c r="A26" s="157"/>
      <c r="B26" s="157"/>
      <c r="C26" s="6" t="s">
        <v>73</v>
      </c>
      <c r="D26" s="35">
        <v>0.2</v>
      </c>
      <c r="E26" s="31" t="s">
        <v>74</v>
      </c>
      <c r="F26" s="32">
        <f>+Seguim_Proy_inversión!F26/$D26</f>
        <v>0</v>
      </c>
      <c r="G26" s="32">
        <f>+Seguim_Proy_inversión!G26/$D26</f>
        <v>0</v>
      </c>
      <c r="H26" s="32">
        <f>+Seguim_Proy_inversión!H26/$D26</f>
        <v>0</v>
      </c>
      <c r="I26" s="32">
        <f>+Seguim_Proy_inversión!I26/$D26</f>
        <v>0</v>
      </c>
      <c r="J26" s="32">
        <f>+Seguim_Proy_inversión!J26/$D26</f>
        <v>0</v>
      </c>
      <c r="K26" s="32">
        <f>+Seguim_Proy_inversión!K26/$D26</f>
        <v>0</v>
      </c>
      <c r="L26" s="32">
        <f>+Seguim_Proy_inversión!L26/$D26</f>
        <v>0</v>
      </c>
      <c r="M26" s="32">
        <f>+Seguim_Proy_inversión!M26/$D26</f>
        <v>0</v>
      </c>
      <c r="N26" s="32">
        <f>+Seguim_Proy_inversión!N26/$D26</f>
        <v>0</v>
      </c>
      <c r="O26" s="32">
        <f>+Seguim_Proy_inversión!O26/$D26</f>
        <v>1</v>
      </c>
      <c r="P26" s="32">
        <f>+Seguim_Proy_inversión!P26/$D26</f>
        <v>1</v>
      </c>
      <c r="Q26" s="32">
        <f>+Seguim_Proy_inversión!Q26/$D26</f>
        <v>1</v>
      </c>
      <c r="R26" s="32">
        <f>+Seguim_Proy_inversión!R26/$D26</f>
        <v>1</v>
      </c>
      <c r="S26" s="32">
        <v>0.15</v>
      </c>
      <c r="T26" s="157"/>
      <c r="U26" s="162"/>
    </row>
    <row r="27" spans="1:21" ht="51">
      <c r="A27" s="157"/>
      <c r="B27" s="157"/>
      <c r="C27" s="36" t="s">
        <v>75</v>
      </c>
      <c r="D27" s="30">
        <v>85000</v>
      </c>
      <c r="E27" s="31" t="s">
        <v>69</v>
      </c>
      <c r="F27" s="32">
        <f>+Seguim_Proy_inversión!F27/$D27</f>
        <v>0</v>
      </c>
      <c r="G27" s="32">
        <f>+Seguim_Proy_inversión!G27/$D27</f>
        <v>0</v>
      </c>
      <c r="H27" s="32">
        <f>+Seguim_Proy_inversión!H27/$D27</f>
        <v>0</v>
      </c>
      <c r="I27" s="32">
        <f>+Seguim_Proy_inversión!I27/$D27</f>
        <v>0</v>
      </c>
      <c r="J27" s="32">
        <f>+Seguim_Proy_inversión!J27/$D27</f>
        <v>0</v>
      </c>
      <c r="K27" s="32">
        <f>+Seguim_Proy_inversión!K27/$D27</f>
        <v>0</v>
      </c>
      <c r="L27" s="32">
        <f>+Seguim_Proy_inversión!L27/$D27</f>
        <v>0</v>
      </c>
      <c r="M27" s="32">
        <f>+Seguim_Proy_inversión!M27/$D27</f>
        <v>0</v>
      </c>
      <c r="N27" s="32">
        <f>+Seguim_Proy_inversión!N27/$D27</f>
        <v>0</v>
      </c>
      <c r="O27" s="32">
        <f>+Seguim_Proy_inversión!O27/$D27</f>
        <v>0.86175294117647061</v>
      </c>
      <c r="P27" s="32">
        <f>+Seguim_Proy_inversión!P27/$D27</f>
        <v>1.0486588235294119</v>
      </c>
      <c r="Q27" s="32">
        <f>+Seguim_Proy_inversión!Q27/$D27</f>
        <v>1.1800823529411764</v>
      </c>
      <c r="R27" s="32">
        <f>+Seguim_Proy_inversión!R27/$D27</f>
        <v>1.1800823529411764</v>
      </c>
      <c r="S27" s="32">
        <v>0.15</v>
      </c>
      <c r="T27" s="157"/>
      <c r="U27" s="162"/>
    </row>
    <row r="28" spans="1:21" ht="45">
      <c r="A28" s="157"/>
      <c r="B28" s="157"/>
      <c r="C28" s="36" t="s">
        <v>76</v>
      </c>
      <c r="D28" s="33">
        <v>10</v>
      </c>
      <c r="E28" s="31" t="s">
        <v>77</v>
      </c>
      <c r="F28" s="32">
        <f>+Seguim_Proy_inversión!F28/$D28</f>
        <v>0</v>
      </c>
      <c r="G28" s="32">
        <f>+Seguim_Proy_inversión!G28/$D28</f>
        <v>0</v>
      </c>
      <c r="H28" s="32">
        <f>+Seguim_Proy_inversión!H28/$D28</f>
        <v>0</v>
      </c>
      <c r="I28" s="32">
        <f>+Seguim_Proy_inversión!I28/$D28</f>
        <v>0</v>
      </c>
      <c r="J28" s="32">
        <f>+Seguim_Proy_inversión!J28/$D28</f>
        <v>0</v>
      </c>
      <c r="K28" s="32">
        <f>+Seguim_Proy_inversión!K28/$D28</f>
        <v>0</v>
      </c>
      <c r="L28" s="32">
        <f>+Seguim_Proy_inversión!L28/$D28</f>
        <v>0</v>
      </c>
      <c r="M28" s="32">
        <f>+Seguim_Proy_inversión!M28/$D28</f>
        <v>0</v>
      </c>
      <c r="N28" s="32">
        <f>+Seguim_Proy_inversión!N28/$D28</f>
        <v>0</v>
      </c>
      <c r="O28" s="32">
        <f>+Seguim_Proy_inversión!O28/$D28</f>
        <v>1</v>
      </c>
      <c r="P28" s="32">
        <f>+Seguim_Proy_inversión!P28/$D28</f>
        <v>1</v>
      </c>
      <c r="Q28" s="32">
        <f>+Seguim_Proy_inversión!Q28/$D28</f>
        <v>1</v>
      </c>
      <c r="R28" s="32">
        <f>+Seguim_Proy_inversión!R28/$D28</f>
        <v>1</v>
      </c>
      <c r="S28" s="32">
        <v>0.05</v>
      </c>
      <c r="T28" s="157"/>
      <c r="U28" s="162"/>
    </row>
    <row r="29" spans="1:21" ht="25.5">
      <c r="A29" s="157"/>
      <c r="B29" s="157"/>
      <c r="C29" s="36" t="s">
        <v>78</v>
      </c>
      <c r="D29" s="33">
        <v>5</v>
      </c>
      <c r="E29" s="31" t="s">
        <v>79</v>
      </c>
      <c r="F29" s="32">
        <f>+Seguim_Proy_inversión!F29/$D29</f>
        <v>0</v>
      </c>
      <c r="G29" s="32">
        <f>+Seguim_Proy_inversión!G29/$D29</f>
        <v>0</v>
      </c>
      <c r="H29" s="32">
        <f>+Seguim_Proy_inversión!H29/$D29</f>
        <v>0</v>
      </c>
      <c r="I29" s="32">
        <f>+Seguim_Proy_inversión!I29/$D29</f>
        <v>0</v>
      </c>
      <c r="J29" s="32">
        <f>+Seguim_Proy_inversión!J29/$D29</f>
        <v>0</v>
      </c>
      <c r="K29" s="32">
        <f>+Seguim_Proy_inversión!K29/$D29</f>
        <v>0</v>
      </c>
      <c r="L29" s="32">
        <f>+Seguim_Proy_inversión!L29/$D29</f>
        <v>0</v>
      </c>
      <c r="M29" s="32">
        <f>+Seguim_Proy_inversión!M29/$D29</f>
        <v>0</v>
      </c>
      <c r="N29" s="32">
        <f>+Seguim_Proy_inversión!N29/$D29</f>
        <v>0</v>
      </c>
      <c r="O29" s="32">
        <f>+Seguim_Proy_inversión!O29/$D29</f>
        <v>1</v>
      </c>
      <c r="P29" s="32">
        <f>+Seguim_Proy_inversión!P29/$D29</f>
        <v>1</v>
      </c>
      <c r="Q29" s="32">
        <f>+Seguim_Proy_inversión!Q29/$D29</f>
        <v>1</v>
      </c>
      <c r="R29" s="32">
        <f>+Seguim_Proy_inversión!R29/$D29</f>
        <v>1</v>
      </c>
      <c r="S29" s="32">
        <v>0.05</v>
      </c>
      <c r="T29" s="157"/>
      <c r="U29" s="162"/>
    </row>
    <row r="30" spans="1:21" ht="60">
      <c r="A30" s="157"/>
      <c r="B30" s="157">
        <v>783</v>
      </c>
      <c r="C30" s="36" t="s">
        <v>80</v>
      </c>
      <c r="D30" s="30">
        <v>2</v>
      </c>
      <c r="E30" s="31" t="s">
        <v>81</v>
      </c>
      <c r="F30" s="32">
        <f>+Seguim_Proy_inversión!F30/$D30</f>
        <v>0</v>
      </c>
      <c r="G30" s="32">
        <f>+Seguim_Proy_inversión!G30/$D30</f>
        <v>0</v>
      </c>
      <c r="H30" s="32">
        <f>+Seguim_Proy_inversión!H30/$D30</f>
        <v>0</v>
      </c>
      <c r="I30" s="32">
        <f>+Seguim_Proy_inversión!I30/$D30</f>
        <v>0</v>
      </c>
      <c r="J30" s="32">
        <f>+Seguim_Proy_inversión!J30/$D30</f>
        <v>0</v>
      </c>
      <c r="K30" s="32">
        <f>+Seguim_Proy_inversión!K30/$D30</f>
        <v>0</v>
      </c>
      <c r="L30" s="32">
        <f>+Seguim_Proy_inversión!L30/$D30</f>
        <v>0</v>
      </c>
      <c r="M30" s="32">
        <f>+Seguim_Proy_inversión!M30/$D30</f>
        <v>0</v>
      </c>
      <c r="N30" s="32">
        <f>+Seguim_Proy_inversión!N30/$D30</f>
        <v>0</v>
      </c>
      <c r="O30" s="32">
        <f>+Seguim_Proy_inversión!O30/$D30</f>
        <v>1</v>
      </c>
      <c r="P30" s="32">
        <f>+Seguim_Proy_inversión!P30/$D30</f>
        <v>1</v>
      </c>
      <c r="Q30" s="32">
        <f>+Seguim_Proy_inversión!Q30/$D30</f>
        <v>1</v>
      </c>
      <c r="R30" s="32">
        <f>+Seguim_Proy_inversión!R30/$D30</f>
        <v>1</v>
      </c>
      <c r="S30" s="32">
        <v>0.2</v>
      </c>
      <c r="T30" s="157">
        <v>783</v>
      </c>
      <c r="U30" s="162">
        <f>+R30*S30+R31*S31+R32*S32+R33*S33+R34*S34</f>
        <v>1.5211497738095239</v>
      </c>
    </row>
    <row r="31" spans="1:21" ht="30">
      <c r="A31" s="157"/>
      <c r="B31" s="157"/>
      <c r="C31" s="6" t="s">
        <v>82</v>
      </c>
      <c r="D31" s="37">
        <v>0.4</v>
      </c>
      <c r="E31" s="31" t="s">
        <v>83</v>
      </c>
      <c r="F31" s="32">
        <f>+Seguim_Proy_inversión!F31/$D31</f>
        <v>0</v>
      </c>
      <c r="G31" s="32">
        <f>+Seguim_Proy_inversión!G31/$D31</f>
        <v>0</v>
      </c>
      <c r="H31" s="32">
        <f>+Seguim_Proy_inversión!H31/$D31</f>
        <v>0</v>
      </c>
      <c r="I31" s="32">
        <f>+Seguim_Proy_inversión!I31/$D31</f>
        <v>0</v>
      </c>
      <c r="J31" s="32">
        <f>+Seguim_Proy_inversión!J31/$D31</f>
        <v>0</v>
      </c>
      <c r="K31" s="32">
        <f>+Seguim_Proy_inversión!K31/$D31</f>
        <v>0</v>
      </c>
      <c r="L31" s="32">
        <f>+Seguim_Proy_inversión!L31/$D31</f>
        <v>0</v>
      </c>
      <c r="M31" s="32">
        <f>+Seguim_Proy_inversión!M31/$D31</f>
        <v>0</v>
      </c>
      <c r="N31" s="32">
        <f>+Seguim_Proy_inversión!N31/$D31</f>
        <v>0</v>
      </c>
      <c r="O31" s="32">
        <f>+Seguim_Proy_inversión!O31/$D31</f>
        <v>0.87499999999999989</v>
      </c>
      <c r="P31" s="32">
        <f>+Seguim_Proy_inversión!P31/$D31</f>
        <v>0.92499999999999993</v>
      </c>
      <c r="Q31" s="32">
        <f>+Seguim_Proy_inversión!Q31/$D31</f>
        <v>0.9375</v>
      </c>
      <c r="R31" s="32">
        <f>+Seguim_Proy_inversión!R31/$D31</f>
        <v>0.9375</v>
      </c>
      <c r="S31" s="32">
        <v>0.1</v>
      </c>
      <c r="T31" s="157"/>
      <c r="U31" s="162"/>
    </row>
    <row r="32" spans="1:21" ht="38.25">
      <c r="A32" s="157"/>
      <c r="B32" s="157"/>
      <c r="C32" s="36" t="s">
        <v>84</v>
      </c>
      <c r="D32" s="30">
        <v>300000</v>
      </c>
      <c r="E32" s="31" t="s">
        <v>69</v>
      </c>
      <c r="F32" s="32">
        <f>+Seguim_Proy_inversión!F32/$D32</f>
        <v>0</v>
      </c>
      <c r="G32" s="32">
        <f>+Seguim_Proy_inversión!G32/$D32</f>
        <v>0</v>
      </c>
      <c r="H32" s="32">
        <f>+Seguim_Proy_inversión!H32/$D32</f>
        <v>0</v>
      </c>
      <c r="I32" s="32">
        <f>+Seguim_Proy_inversión!I32/$D32</f>
        <v>0</v>
      </c>
      <c r="J32" s="32">
        <f>+Seguim_Proy_inversión!J32/$D32</f>
        <v>0</v>
      </c>
      <c r="K32" s="32">
        <f>+Seguim_Proy_inversión!K32/$D32</f>
        <v>0</v>
      </c>
      <c r="L32" s="32">
        <f>+Seguim_Proy_inversión!L32/$D32</f>
        <v>0</v>
      </c>
      <c r="M32" s="32">
        <f>+Seguim_Proy_inversión!M32/$D32</f>
        <v>0</v>
      </c>
      <c r="N32" s="32">
        <f>+Seguim_Proy_inversión!N32/$D32</f>
        <v>0</v>
      </c>
      <c r="O32" s="32">
        <f>+Seguim_Proy_inversión!O32/$D32</f>
        <v>1.0164833333333334</v>
      </c>
      <c r="P32" s="32">
        <f>+Seguim_Proy_inversión!P32/$D32</f>
        <v>1.2957099999999999</v>
      </c>
      <c r="Q32" s="32">
        <f>+Seguim_Proy_inversión!Q32/$D32</f>
        <v>1.3925033333333334</v>
      </c>
      <c r="R32" s="32">
        <f>+Seguim_Proy_inversión!R32/$D32</f>
        <v>1.3925033333333334</v>
      </c>
      <c r="S32" s="32">
        <v>0.2</v>
      </c>
      <c r="T32" s="157"/>
      <c r="U32" s="162"/>
    </row>
    <row r="33" spans="1:21" ht="15">
      <c r="A33" s="157"/>
      <c r="B33" s="157"/>
      <c r="C33" s="36" t="s">
        <v>85</v>
      </c>
      <c r="D33" s="30">
        <v>280000</v>
      </c>
      <c r="E33" s="31" t="s">
        <v>69</v>
      </c>
      <c r="F33" s="32">
        <f>+Seguim_Proy_inversión!F33/$D33</f>
        <v>0</v>
      </c>
      <c r="G33" s="32">
        <f>+Seguim_Proy_inversión!G33/$D33</f>
        <v>0</v>
      </c>
      <c r="H33" s="32">
        <f>+Seguim_Proy_inversión!H33/$D33</f>
        <v>0</v>
      </c>
      <c r="I33" s="32">
        <f>+Seguim_Proy_inversión!I33/$D33</f>
        <v>0</v>
      </c>
      <c r="J33" s="32">
        <f>+Seguim_Proy_inversión!J33/$D33</f>
        <v>0</v>
      </c>
      <c r="K33" s="32">
        <f>+Seguim_Proy_inversión!K33/$D33</f>
        <v>0</v>
      </c>
      <c r="L33" s="32">
        <f>+Seguim_Proy_inversión!L33/$D33</f>
        <v>0</v>
      </c>
      <c r="M33" s="32">
        <f>+Seguim_Proy_inversión!M33/$D33</f>
        <v>0</v>
      </c>
      <c r="N33" s="32">
        <f>+Seguim_Proy_inversión!N33/$D33</f>
        <v>0</v>
      </c>
      <c r="O33" s="32">
        <f>+Seguim_Proy_inversión!O33/$D33</f>
        <v>1.204475</v>
      </c>
      <c r="P33" s="32">
        <f>+Seguim_Proy_inversión!P33/$D33</f>
        <v>1.5953785714285715</v>
      </c>
      <c r="Q33" s="32">
        <f>+Seguim_Proy_inversión!Q33/$D33</f>
        <v>1.7507964285714286</v>
      </c>
      <c r="R33" s="32">
        <f>+Seguim_Proy_inversión!R33/$D33</f>
        <v>1.7507964285714286</v>
      </c>
      <c r="S33" s="32">
        <v>0.25</v>
      </c>
      <c r="T33" s="157"/>
      <c r="U33" s="162"/>
    </row>
    <row r="34" spans="1:21" ht="30">
      <c r="A34" s="157"/>
      <c r="B34" s="157"/>
      <c r="C34" s="6" t="s">
        <v>70</v>
      </c>
      <c r="D34" s="30">
        <v>2500</v>
      </c>
      <c r="E34" s="31" t="s">
        <v>86</v>
      </c>
      <c r="F34" s="32">
        <f>+Seguim_Proy_inversión!F34/$D34</f>
        <v>0</v>
      </c>
      <c r="G34" s="32">
        <f>+Seguim_Proy_inversión!G34/$D34</f>
        <v>0</v>
      </c>
      <c r="H34" s="32">
        <f>+Seguim_Proy_inversión!H34/$D34</f>
        <v>0</v>
      </c>
      <c r="I34" s="32">
        <f>+Seguim_Proy_inversión!I34/$D34</f>
        <v>0</v>
      </c>
      <c r="J34" s="32">
        <f>+Seguim_Proy_inversión!J34/$D34</f>
        <v>0</v>
      </c>
      <c r="K34" s="32">
        <f>+Seguim_Proy_inversión!K34/$D34</f>
        <v>0</v>
      </c>
      <c r="L34" s="32">
        <f>+Seguim_Proy_inversión!L34/$D34</f>
        <v>0</v>
      </c>
      <c r="M34" s="32">
        <f>+Seguim_Proy_inversión!M34/$D34</f>
        <v>0</v>
      </c>
      <c r="N34" s="32">
        <f>+Seguim_Proy_inversión!N34/$D34</f>
        <v>0</v>
      </c>
      <c r="O34" s="32">
        <f>+Seguim_Proy_inversión!O34/$D34</f>
        <v>1.2203999999999999</v>
      </c>
      <c r="P34" s="32">
        <f>+Seguim_Proy_inversión!P34/$D34</f>
        <v>1.8236000000000001</v>
      </c>
      <c r="Q34" s="32">
        <f>+Seguim_Proy_inversión!Q34/$D34</f>
        <v>2.0448</v>
      </c>
      <c r="R34" s="32">
        <f>+Seguim_Proy_inversión!R34/$D34</f>
        <v>2.0448</v>
      </c>
      <c r="S34" s="32">
        <v>0.25</v>
      </c>
      <c r="T34" s="157"/>
      <c r="U34" s="162"/>
    </row>
    <row r="35" spans="1:21" ht="30">
      <c r="A35" s="157"/>
      <c r="B35" s="157">
        <v>792</v>
      </c>
      <c r="C35" s="6" t="s">
        <v>87</v>
      </c>
      <c r="D35" s="33">
        <v>8</v>
      </c>
      <c r="E35" s="31" t="s">
        <v>88</v>
      </c>
      <c r="F35" s="32">
        <f>+Seguim_Proy_inversión!F35/$D35</f>
        <v>0</v>
      </c>
      <c r="G35" s="32">
        <f>+Seguim_Proy_inversión!G35/$D35</f>
        <v>0</v>
      </c>
      <c r="H35" s="32">
        <f>+Seguim_Proy_inversión!H35/$D35</f>
        <v>0</v>
      </c>
      <c r="I35" s="32">
        <f>+Seguim_Proy_inversión!I35/$D35</f>
        <v>0</v>
      </c>
      <c r="J35" s="32">
        <f>+Seguim_Proy_inversión!J35/$D35</f>
        <v>0</v>
      </c>
      <c r="K35" s="32">
        <f>+Seguim_Proy_inversión!K35/$D35</f>
        <v>0</v>
      </c>
      <c r="L35" s="32">
        <f>+Seguim_Proy_inversión!L35/$D35</f>
        <v>0</v>
      </c>
      <c r="M35" s="32">
        <f>+Seguim_Proy_inversión!M35/$D35</f>
        <v>0</v>
      </c>
      <c r="N35" s="32">
        <f>+Seguim_Proy_inversión!N35/$D35</f>
        <v>0</v>
      </c>
      <c r="O35" s="32">
        <f>+Seguim_Proy_inversión!O35/$D35</f>
        <v>1</v>
      </c>
      <c r="P35" s="32">
        <f>+Seguim_Proy_inversión!P35/$D35</f>
        <v>1</v>
      </c>
      <c r="Q35" s="32">
        <f>+Seguim_Proy_inversión!Q35/$D35</f>
        <v>1</v>
      </c>
      <c r="R35" s="32">
        <f>+Seguim_Proy_inversión!R35/$D35</f>
        <v>1</v>
      </c>
      <c r="S35" s="32">
        <v>0.3</v>
      </c>
      <c r="T35" s="157">
        <v>792</v>
      </c>
      <c r="U35" s="162">
        <f>+R35*S35+R36*S36+R37*S37+R38*S38</f>
        <v>0.78</v>
      </c>
    </row>
    <row r="36" spans="1:21" ht="28.5">
      <c r="A36" s="157"/>
      <c r="B36" s="157"/>
      <c r="C36" s="6" t="s">
        <v>87</v>
      </c>
      <c r="D36" s="33">
        <v>2</v>
      </c>
      <c r="E36" s="31" t="s">
        <v>89</v>
      </c>
      <c r="F36" s="32">
        <f>+Seguim_Proy_inversión!F36/$D36</f>
        <v>0</v>
      </c>
      <c r="G36" s="32">
        <f>+Seguim_Proy_inversión!G36/$D36</f>
        <v>0</v>
      </c>
      <c r="H36" s="32">
        <f>+Seguim_Proy_inversión!H36/$D36</f>
        <v>0</v>
      </c>
      <c r="I36" s="32">
        <f>+Seguim_Proy_inversión!I36/$D36</f>
        <v>0</v>
      </c>
      <c r="J36" s="32">
        <f>+Seguim_Proy_inversión!J36/$D36</f>
        <v>0</v>
      </c>
      <c r="K36" s="32">
        <f>+Seguim_Proy_inversión!K36/$D36</f>
        <v>0</v>
      </c>
      <c r="L36" s="32">
        <f>+Seguim_Proy_inversión!L36/$D36</f>
        <v>0</v>
      </c>
      <c r="M36" s="32">
        <f>+Seguim_Proy_inversión!M36/$D36</f>
        <v>0</v>
      </c>
      <c r="N36" s="32">
        <f>+Seguim_Proy_inversión!N36/$D36</f>
        <v>0</v>
      </c>
      <c r="O36" s="32">
        <f>+Seguim_Proy_inversión!O36/$D36</f>
        <v>1</v>
      </c>
      <c r="P36" s="32">
        <f>+Seguim_Proy_inversión!P36/$D36</f>
        <v>1</v>
      </c>
      <c r="Q36" s="32">
        <f>+Seguim_Proy_inversión!Q36/$D36</f>
        <v>1</v>
      </c>
      <c r="R36" s="32">
        <f>+Seguim_Proy_inversión!R36/$D36</f>
        <v>1</v>
      </c>
      <c r="S36" s="32">
        <v>0.2</v>
      </c>
      <c r="T36" s="157"/>
      <c r="U36" s="162"/>
    </row>
    <row r="37" spans="1:21" ht="30">
      <c r="A37" s="157"/>
      <c r="B37" s="157"/>
      <c r="C37" s="6" t="s">
        <v>90</v>
      </c>
      <c r="D37" s="37">
        <v>0.5</v>
      </c>
      <c r="E37" s="31" t="s">
        <v>91</v>
      </c>
      <c r="F37" s="32">
        <f>+Seguim_Proy_inversión!F37/$D37</f>
        <v>0</v>
      </c>
      <c r="G37" s="32">
        <f>+Seguim_Proy_inversión!G37/$D37</f>
        <v>0</v>
      </c>
      <c r="H37" s="32">
        <f>+Seguim_Proy_inversión!H37/$D37</f>
        <v>0</v>
      </c>
      <c r="I37" s="32">
        <f>+Seguim_Proy_inversión!I37/$D37</f>
        <v>0</v>
      </c>
      <c r="J37" s="32">
        <f>+Seguim_Proy_inversión!J37/$D37</f>
        <v>0</v>
      </c>
      <c r="K37" s="32">
        <f>+Seguim_Proy_inversión!K37/$D37</f>
        <v>0</v>
      </c>
      <c r="L37" s="32">
        <f>+Seguim_Proy_inversión!L37/$D37</f>
        <v>0</v>
      </c>
      <c r="M37" s="32">
        <f>+Seguim_Proy_inversión!M37/$D37</f>
        <v>0</v>
      </c>
      <c r="N37" s="32">
        <f>+Seguim_Proy_inversión!N37/$D37</f>
        <v>0</v>
      </c>
      <c r="O37" s="32">
        <f>+Seguim_Proy_inversión!O37/$D37</f>
        <v>0.6</v>
      </c>
      <c r="P37" s="32">
        <f>+Seguim_Proy_inversión!P37/$D37</f>
        <v>0.6</v>
      </c>
      <c r="Q37" s="32">
        <f>+Seguim_Proy_inversión!Q37/$D37</f>
        <v>0.6</v>
      </c>
      <c r="R37" s="32">
        <f>+Seguim_Proy_inversión!R37/$D37</f>
        <v>0.6</v>
      </c>
      <c r="S37" s="32">
        <v>0.4</v>
      </c>
      <c r="T37" s="157"/>
      <c r="U37" s="162"/>
    </row>
    <row r="38" spans="1:21" ht="45">
      <c r="A38" s="157"/>
      <c r="B38" s="157"/>
      <c r="C38" s="36" t="s">
        <v>92</v>
      </c>
      <c r="D38" s="33">
        <v>1</v>
      </c>
      <c r="E38" s="31" t="s">
        <v>93</v>
      </c>
      <c r="F38" s="32">
        <f>+Seguim_Proy_inversión!F38/$D38</f>
        <v>0</v>
      </c>
      <c r="G38" s="32">
        <f>+Seguim_Proy_inversión!G38/$D38</f>
        <v>0</v>
      </c>
      <c r="H38" s="32">
        <f>+Seguim_Proy_inversión!H38/$D38</f>
        <v>0</v>
      </c>
      <c r="I38" s="32">
        <f>+Seguim_Proy_inversión!I38/$D38</f>
        <v>0</v>
      </c>
      <c r="J38" s="32">
        <f>+Seguim_Proy_inversión!J38/$D38</f>
        <v>0</v>
      </c>
      <c r="K38" s="32">
        <f>+Seguim_Proy_inversión!K38/$D38</f>
        <v>0</v>
      </c>
      <c r="L38" s="32">
        <f>+Seguim_Proy_inversión!L38/$D38</f>
        <v>0</v>
      </c>
      <c r="M38" s="32">
        <f>+Seguim_Proy_inversión!M38/$D38</f>
        <v>0</v>
      </c>
      <c r="N38" s="32">
        <f>+Seguim_Proy_inversión!N38/$D38</f>
        <v>0</v>
      </c>
      <c r="O38" s="32">
        <f>+Seguim_Proy_inversión!O38/$D38</f>
        <v>0.4</v>
      </c>
      <c r="P38" s="32">
        <f>+Seguim_Proy_inversión!P38/$D38</f>
        <v>0.4</v>
      </c>
      <c r="Q38" s="32">
        <f>+Seguim_Proy_inversión!Q38/$D38</f>
        <v>0.4</v>
      </c>
      <c r="R38" s="32">
        <f>+Seguim_Proy_inversión!R38/$D38</f>
        <v>0.4</v>
      </c>
      <c r="S38" s="32">
        <v>0.1</v>
      </c>
      <c r="T38" s="157"/>
      <c r="U38" s="162"/>
    </row>
    <row r="39" spans="1:21" ht="30">
      <c r="A39" s="157"/>
      <c r="B39" s="6">
        <v>787</v>
      </c>
      <c r="C39" s="6" t="s">
        <v>94</v>
      </c>
      <c r="D39" s="33">
        <v>1</v>
      </c>
      <c r="E39" s="31" t="s">
        <v>95</v>
      </c>
      <c r="F39" s="32">
        <f>+Seguim_Proy_inversión!F39/$D39</f>
        <v>0</v>
      </c>
      <c r="G39" s="32">
        <f>+Seguim_Proy_inversión!G39/$D39</f>
        <v>0</v>
      </c>
      <c r="H39" s="32">
        <f>+Seguim_Proy_inversión!H39/$D39</f>
        <v>0</v>
      </c>
      <c r="I39" s="32">
        <f>+Seguim_Proy_inversión!I39/$D39</f>
        <v>0</v>
      </c>
      <c r="J39" s="32">
        <f>+Seguim_Proy_inversión!J39/$D39</f>
        <v>0</v>
      </c>
      <c r="K39" s="32">
        <f>+Seguim_Proy_inversión!K39/$D39</f>
        <v>1</v>
      </c>
      <c r="L39" s="32">
        <f>+Seguim_Proy_inversión!L39/$D39</f>
        <v>0</v>
      </c>
      <c r="M39" s="32">
        <f>+Seguim_Proy_inversión!M39/$D39</f>
        <v>0</v>
      </c>
      <c r="N39" s="32">
        <f>+Seguim_Proy_inversión!N39/$D39</f>
        <v>2</v>
      </c>
      <c r="O39" s="32">
        <f>+Seguim_Proy_inversión!O39/$D39</f>
        <v>3</v>
      </c>
      <c r="P39" s="32">
        <f>+Seguim_Proy_inversión!P39/$D39</f>
        <v>4</v>
      </c>
      <c r="Q39" s="32">
        <f>+Seguim_Proy_inversión!Q39/$D39</f>
        <v>4</v>
      </c>
      <c r="R39" s="32">
        <f>+Seguim_Proy_inversión!R39/$D39</f>
        <v>4</v>
      </c>
      <c r="S39" s="32">
        <v>1</v>
      </c>
      <c r="T39" s="6">
        <v>787</v>
      </c>
      <c r="U39" s="32">
        <f>+S39</f>
        <v>1</v>
      </c>
    </row>
    <row r="40" spans="1:21" ht="30">
      <c r="A40" s="157"/>
      <c r="B40" s="157">
        <v>944</v>
      </c>
      <c r="C40" s="6" t="s">
        <v>96</v>
      </c>
      <c r="D40" s="33">
        <v>6</v>
      </c>
      <c r="E40" s="31" t="s">
        <v>97</v>
      </c>
      <c r="F40" s="32">
        <f>+Seguim_Proy_inversión!F40/$D40</f>
        <v>0</v>
      </c>
      <c r="G40" s="32">
        <f>+Seguim_Proy_inversión!G40/$D40</f>
        <v>0</v>
      </c>
      <c r="H40" s="32">
        <f>+Seguim_Proy_inversión!H40/$D40</f>
        <v>0</v>
      </c>
      <c r="I40" s="32">
        <f>+Seguim_Proy_inversión!I40/$D40</f>
        <v>0</v>
      </c>
      <c r="J40" s="32">
        <f>+Seguim_Proy_inversión!J40/$D40</f>
        <v>0</v>
      </c>
      <c r="K40" s="32">
        <f>+Seguim_Proy_inversión!K40/$D40</f>
        <v>0</v>
      </c>
      <c r="L40" s="32">
        <f>+Seguim_Proy_inversión!L40/$D40</f>
        <v>0</v>
      </c>
      <c r="M40" s="32">
        <f>+Seguim_Proy_inversión!M40/$D40</f>
        <v>0</v>
      </c>
      <c r="N40" s="32">
        <f>+Seguim_Proy_inversión!N40/$D40</f>
        <v>0</v>
      </c>
      <c r="O40" s="32">
        <f>+Seguim_Proy_inversión!O40/$D40</f>
        <v>1</v>
      </c>
      <c r="P40" s="32">
        <f>+Seguim_Proy_inversión!P40/$D40</f>
        <v>1</v>
      </c>
      <c r="Q40" s="32">
        <f>+Seguim_Proy_inversión!Q40/$D40</f>
        <v>1</v>
      </c>
      <c r="R40" s="32">
        <f>+Seguim_Proy_inversión!R40/$D40</f>
        <v>1</v>
      </c>
      <c r="S40" s="32">
        <v>1</v>
      </c>
      <c r="T40" s="157">
        <v>944</v>
      </c>
      <c r="U40" s="162">
        <f>+R40*S40</f>
        <v>1</v>
      </c>
    </row>
    <row r="41" spans="1:21" ht="85.5">
      <c r="A41" s="157"/>
      <c r="B41" s="157"/>
      <c r="C41" s="6" t="s">
        <v>98</v>
      </c>
      <c r="D41" s="30">
        <v>2800</v>
      </c>
      <c r="E41" s="31" t="s">
        <v>69</v>
      </c>
      <c r="F41" s="32">
        <f>+Seguim_Proy_inversión!F41/$D41</f>
        <v>0</v>
      </c>
      <c r="G41" s="32">
        <f>+Seguim_Proy_inversión!G41/$D41</f>
        <v>0</v>
      </c>
      <c r="H41" s="32">
        <f>+Seguim_Proy_inversión!H41/$D41</f>
        <v>0</v>
      </c>
      <c r="I41" s="32">
        <f>+Seguim_Proy_inversión!I41/$D41</f>
        <v>0</v>
      </c>
      <c r="J41" s="32">
        <f>+Seguim_Proy_inversión!J41/$D41</f>
        <v>0</v>
      </c>
      <c r="K41" s="32">
        <f>+Seguim_Proy_inversión!K41/$D41</f>
        <v>0</v>
      </c>
      <c r="L41" s="32">
        <f>+Seguim_Proy_inversión!L41/$D41</f>
        <v>0</v>
      </c>
      <c r="M41" s="32">
        <f>+Seguim_Proy_inversión!M41/$D41</f>
        <v>0</v>
      </c>
      <c r="N41" s="32">
        <f>+Seguim_Proy_inversión!N41/$D41</f>
        <v>0</v>
      </c>
      <c r="O41" s="32">
        <f>+Seguim_Proy_inversión!O41/$D41</f>
        <v>0.43392857142857144</v>
      </c>
      <c r="P41" s="32">
        <f>+Seguim_Proy_inversión!P41/$D41</f>
        <v>0.43392857142857144</v>
      </c>
      <c r="Q41" s="32">
        <f>+Seguim_Proy_inversión!Q41/$D41</f>
        <v>0.51249999999999996</v>
      </c>
      <c r="R41" s="32">
        <f>+Seguim_Proy_inversión!R41/$D41</f>
        <v>0.51249999999999996</v>
      </c>
      <c r="S41" s="32"/>
      <c r="T41" s="157"/>
      <c r="U41" s="162"/>
    </row>
    <row r="42" spans="1:21" ht="45">
      <c r="A42" s="157"/>
      <c r="B42" s="157"/>
      <c r="C42" s="6" t="s">
        <v>99</v>
      </c>
      <c r="D42" s="33">
        <v>1</v>
      </c>
      <c r="E42" s="31" t="s">
        <v>100</v>
      </c>
      <c r="F42" s="32">
        <f>+Seguim_Proy_inversión!F42/$D42</f>
        <v>0</v>
      </c>
      <c r="G42" s="32">
        <f>+Seguim_Proy_inversión!G42/$D42</f>
        <v>0</v>
      </c>
      <c r="H42" s="32">
        <f>+Seguim_Proy_inversión!H42/$D42</f>
        <v>0</v>
      </c>
      <c r="I42" s="32">
        <f>+Seguim_Proy_inversión!I42/$D42</f>
        <v>0</v>
      </c>
      <c r="J42" s="32">
        <f>+Seguim_Proy_inversión!J42/$D42</f>
        <v>0</v>
      </c>
      <c r="K42" s="32">
        <f>+Seguim_Proy_inversión!K42/$D42</f>
        <v>0</v>
      </c>
      <c r="L42" s="32">
        <f>+Seguim_Proy_inversión!L42/$D42</f>
        <v>0</v>
      </c>
      <c r="M42" s="32">
        <f>+Seguim_Proy_inversión!M42/$D42</f>
        <v>0</v>
      </c>
      <c r="N42" s="32">
        <f>+Seguim_Proy_inversión!N42/$D42</f>
        <v>0</v>
      </c>
      <c r="O42" s="32">
        <f>+Seguim_Proy_inversión!O42/$D42</f>
        <v>1</v>
      </c>
      <c r="P42" s="32">
        <f>+Seguim_Proy_inversión!P42/$D42</f>
        <v>1</v>
      </c>
      <c r="Q42" s="32">
        <f>+Seguim_Proy_inversión!Q42/$D42</f>
        <v>1</v>
      </c>
      <c r="R42" s="32">
        <f>+Seguim_Proy_inversión!R42/$D42</f>
        <v>1</v>
      </c>
      <c r="S42" s="32"/>
      <c r="T42" s="157"/>
      <c r="U42" s="162"/>
    </row>
    <row r="43" spans="1:21" ht="42.75">
      <c r="A43" s="157"/>
      <c r="B43" s="157">
        <v>784</v>
      </c>
      <c r="C43" s="6" t="s">
        <v>101</v>
      </c>
      <c r="D43" s="33">
        <v>1</v>
      </c>
      <c r="E43" s="31" t="s">
        <v>102</v>
      </c>
      <c r="F43" s="32">
        <f>+Seguim_Proy_inversión!F43/$D43</f>
        <v>0</v>
      </c>
      <c r="G43" s="32">
        <f>+Seguim_Proy_inversión!G43/$D43</f>
        <v>0</v>
      </c>
      <c r="H43" s="32">
        <f>+Seguim_Proy_inversión!H43/$D43</f>
        <v>0</v>
      </c>
      <c r="I43" s="32">
        <f>+Seguim_Proy_inversión!I43/$D43</f>
        <v>0</v>
      </c>
      <c r="J43" s="32">
        <f>+Seguim_Proy_inversión!J43/$D43</f>
        <v>0</v>
      </c>
      <c r="K43" s="32">
        <f>+Seguim_Proy_inversión!K43/$D43</f>
        <v>0</v>
      </c>
      <c r="L43" s="32">
        <f>+Seguim_Proy_inversión!L43/$D43</f>
        <v>0</v>
      </c>
      <c r="M43" s="32">
        <f>+Seguim_Proy_inversión!M43/$D43</f>
        <v>0</v>
      </c>
      <c r="N43" s="32">
        <f>+Seguim_Proy_inversión!N43/$D43</f>
        <v>0</v>
      </c>
      <c r="O43" s="32">
        <f>+Seguim_Proy_inversión!O43/$D43</f>
        <v>1</v>
      </c>
      <c r="P43" s="32">
        <f>+Seguim_Proy_inversión!P43/$D43</f>
        <v>1</v>
      </c>
      <c r="Q43" s="32">
        <f>+Seguim_Proy_inversión!Q43/$D43</f>
        <v>1</v>
      </c>
      <c r="R43" s="32">
        <f>+Seguim_Proy_inversión!R43/$D43</f>
        <v>1</v>
      </c>
      <c r="S43" s="32">
        <v>0.3</v>
      </c>
      <c r="T43" s="157">
        <v>784</v>
      </c>
      <c r="U43" s="162">
        <f>+R43*S43+R44*S44+R45*S45</f>
        <v>0.93499999999999994</v>
      </c>
    </row>
    <row r="44" spans="1:21" ht="45">
      <c r="A44" s="157"/>
      <c r="B44" s="157"/>
      <c r="C44" s="6" t="s">
        <v>103</v>
      </c>
      <c r="D44" s="30">
        <v>2</v>
      </c>
      <c r="E44" s="31" t="s">
        <v>104</v>
      </c>
      <c r="F44" s="32">
        <f>+Seguim_Proy_inversión!F44/$D44</f>
        <v>0</v>
      </c>
      <c r="G44" s="32">
        <f>+Seguim_Proy_inversión!G44/$D44</f>
        <v>0</v>
      </c>
      <c r="H44" s="32">
        <f>+Seguim_Proy_inversión!H44/$D44</f>
        <v>0</v>
      </c>
      <c r="I44" s="32">
        <f>+Seguim_Proy_inversión!I44/$D44</f>
        <v>0</v>
      </c>
      <c r="J44" s="32">
        <f>+Seguim_Proy_inversión!J44/$D44</f>
        <v>0</v>
      </c>
      <c r="K44" s="32">
        <f>+Seguim_Proy_inversión!K44/$D44</f>
        <v>0</v>
      </c>
      <c r="L44" s="32">
        <f>+Seguim_Proy_inversión!L44/$D44</f>
        <v>0</v>
      </c>
      <c r="M44" s="32">
        <f>+Seguim_Proy_inversión!M44/$D44</f>
        <v>0</v>
      </c>
      <c r="N44" s="32">
        <f>+Seguim_Proy_inversión!N44/$D44</f>
        <v>0</v>
      </c>
      <c r="O44" s="32">
        <f>+Seguim_Proy_inversión!O44/$D44</f>
        <v>0.5</v>
      </c>
      <c r="P44" s="32">
        <f>+Seguim_Proy_inversión!P44/$D44</f>
        <v>0.5</v>
      </c>
      <c r="Q44" s="32">
        <f>+Seguim_Proy_inversión!Q44/$D44</f>
        <v>0.5</v>
      </c>
      <c r="R44" s="32">
        <f>+Seguim_Proy_inversión!R44/$D44</f>
        <v>0.5</v>
      </c>
      <c r="S44" s="32">
        <v>0.1</v>
      </c>
      <c r="T44" s="157"/>
      <c r="U44" s="162"/>
    </row>
    <row r="45" spans="1:21" ht="45">
      <c r="A45" s="157"/>
      <c r="B45" s="157"/>
      <c r="C45" s="6" t="s">
        <v>105</v>
      </c>
      <c r="D45" s="37">
        <v>0.8</v>
      </c>
      <c r="E45" s="31" t="s">
        <v>106</v>
      </c>
      <c r="F45" s="32">
        <f>+Seguim_Proy_inversión!F45/$D45</f>
        <v>0</v>
      </c>
      <c r="G45" s="32">
        <f>+Seguim_Proy_inversión!G45/$D45</f>
        <v>0</v>
      </c>
      <c r="H45" s="32">
        <f>+Seguim_Proy_inversión!H45/$D45</f>
        <v>0</v>
      </c>
      <c r="I45" s="32">
        <f>+Seguim_Proy_inversión!I45/$D45</f>
        <v>0</v>
      </c>
      <c r="J45" s="32">
        <f>+Seguim_Proy_inversión!J45/$D45</f>
        <v>0</v>
      </c>
      <c r="K45" s="32">
        <f>+Seguim_Proy_inversión!K45/$D45</f>
        <v>0</v>
      </c>
      <c r="L45" s="32">
        <f>+Seguim_Proy_inversión!L45/$D45</f>
        <v>0</v>
      </c>
      <c r="M45" s="32">
        <f>+Seguim_Proy_inversión!M45/$D45</f>
        <v>0</v>
      </c>
      <c r="N45" s="32">
        <f>+Seguim_Proy_inversión!N45/$D45</f>
        <v>0</v>
      </c>
      <c r="O45" s="32">
        <f>+Seguim_Proy_inversión!O45/$D45</f>
        <v>0.88924999999999998</v>
      </c>
      <c r="P45" s="32">
        <f>+Seguim_Proy_inversión!P45/$D45</f>
        <v>0.89249999999999996</v>
      </c>
      <c r="Q45" s="32">
        <f>+Seguim_Proy_inversión!Q45/$D45</f>
        <v>0.97499999999999998</v>
      </c>
      <c r="R45" s="32">
        <f>+Seguim_Proy_inversión!R45/$D45</f>
        <v>0.97499999999999998</v>
      </c>
      <c r="S45" s="32">
        <v>0.6</v>
      </c>
      <c r="T45" s="157"/>
      <c r="U45" s="162"/>
    </row>
    <row r="46" spans="1:21" ht="30">
      <c r="A46" s="157"/>
      <c r="B46" s="157">
        <v>794</v>
      </c>
      <c r="C46" s="6" t="s">
        <v>66</v>
      </c>
      <c r="D46" s="30">
        <v>1000000</v>
      </c>
      <c r="E46" s="31" t="s">
        <v>107</v>
      </c>
      <c r="F46" s="32">
        <f>+Seguim_Proy_inversión!F46/$D46</f>
        <v>0</v>
      </c>
      <c r="G46" s="32">
        <f>+Seguim_Proy_inversión!G46/$D46</f>
        <v>0</v>
      </c>
      <c r="H46" s="32">
        <f>+Seguim_Proy_inversión!H46/$D46</f>
        <v>0</v>
      </c>
      <c r="I46" s="32">
        <f>+Seguim_Proy_inversión!I46/$D46</f>
        <v>0</v>
      </c>
      <c r="J46" s="32">
        <f>+Seguim_Proy_inversión!J46/$D46</f>
        <v>0</v>
      </c>
      <c r="K46" s="32">
        <f>+Seguim_Proy_inversión!K46/$D46</f>
        <v>0</v>
      </c>
      <c r="L46" s="32">
        <f>+Seguim_Proy_inversión!L46/$D46</f>
        <v>0</v>
      </c>
      <c r="M46" s="32">
        <f>+Seguim_Proy_inversión!M46/$D46</f>
        <v>0</v>
      </c>
      <c r="N46" s="32">
        <f>+Seguim_Proy_inversión!N46/$D46</f>
        <v>0</v>
      </c>
      <c r="O46" s="32">
        <f>+Seguim_Proy_inversión!O46/$D46</f>
        <v>1.26478</v>
      </c>
      <c r="P46" s="32">
        <f>+Seguim_Proy_inversión!P46/$D46</f>
        <v>1.352792</v>
      </c>
      <c r="Q46" s="32">
        <f>+Seguim_Proy_inversión!Q46/$D46</f>
        <v>1.3688</v>
      </c>
      <c r="R46" s="32">
        <f>+Seguim_Proy_inversión!R46/$D46</f>
        <v>1.3688</v>
      </c>
      <c r="S46" s="32">
        <v>0.2</v>
      </c>
      <c r="T46" s="157">
        <v>794</v>
      </c>
      <c r="U46" s="162">
        <f>+R46*S46+R47*S47+R48*S48</f>
        <v>1.6901599999999999</v>
      </c>
    </row>
    <row r="47" spans="1:21" ht="60">
      <c r="A47" s="157"/>
      <c r="B47" s="157"/>
      <c r="C47" s="6" t="s">
        <v>66</v>
      </c>
      <c r="D47" s="30">
        <v>3000</v>
      </c>
      <c r="E47" s="31" t="s">
        <v>108</v>
      </c>
      <c r="F47" s="32">
        <f>+Seguim_Proy_inversión!F47/$D47</f>
        <v>0</v>
      </c>
      <c r="G47" s="32">
        <f>+Seguim_Proy_inversión!G47/$D47</f>
        <v>0</v>
      </c>
      <c r="H47" s="32">
        <f>+Seguim_Proy_inversión!H47/$D47</f>
        <v>0</v>
      </c>
      <c r="I47" s="32">
        <f>+Seguim_Proy_inversión!I47/$D47</f>
        <v>0</v>
      </c>
      <c r="J47" s="32">
        <f>+Seguim_Proy_inversión!J47/$D47</f>
        <v>0</v>
      </c>
      <c r="K47" s="32">
        <f>+Seguim_Proy_inversión!K47/$D47</f>
        <v>0</v>
      </c>
      <c r="L47" s="32">
        <f>+Seguim_Proy_inversión!L47/$D47</f>
        <v>0</v>
      </c>
      <c r="M47" s="32">
        <f>+Seguim_Proy_inversión!M47/$D47</f>
        <v>0</v>
      </c>
      <c r="N47" s="32">
        <f>+Seguim_Proy_inversión!N47/$D47</f>
        <v>0</v>
      </c>
      <c r="O47" s="32">
        <f>+Seguim_Proy_inversión!O47/$D47</f>
        <v>1.2413333333333334</v>
      </c>
      <c r="P47" s="32">
        <f>+Seguim_Proy_inversión!P47/$D47</f>
        <v>1.8126666666666666</v>
      </c>
      <c r="Q47" s="32">
        <f>+Seguim_Proy_inversión!Q47/$D47</f>
        <v>2.0273333333333334</v>
      </c>
      <c r="R47" s="32">
        <f>+Seguim_Proy_inversión!R47/$D47</f>
        <v>2.0273333333333334</v>
      </c>
      <c r="S47" s="32">
        <v>0.6</v>
      </c>
      <c r="T47" s="157"/>
      <c r="U47" s="162"/>
    </row>
    <row r="48" spans="1:21" ht="60">
      <c r="A48" s="157"/>
      <c r="B48" s="157"/>
      <c r="C48" s="6" t="s">
        <v>109</v>
      </c>
      <c r="D48" s="30">
        <v>1</v>
      </c>
      <c r="E48" s="31" t="s">
        <v>110</v>
      </c>
      <c r="F48" s="32">
        <f>+Seguim_Proy_inversión!F48/$D48</f>
        <v>0</v>
      </c>
      <c r="G48" s="32">
        <f>+Seguim_Proy_inversión!G48/$D48</f>
        <v>0</v>
      </c>
      <c r="H48" s="32">
        <f>+Seguim_Proy_inversión!H48/$D48</f>
        <v>0</v>
      </c>
      <c r="I48" s="32">
        <f>+Seguim_Proy_inversión!I48/$D48</f>
        <v>0</v>
      </c>
      <c r="J48" s="32">
        <f>+Seguim_Proy_inversión!J48/$D48</f>
        <v>0</v>
      </c>
      <c r="K48" s="32">
        <f>+Seguim_Proy_inversión!K48/$D48</f>
        <v>0</v>
      </c>
      <c r="L48" s="32">
        <f>+Seguim_Proy_inversión!L48/$D48</f>
        <v>0</v>
      </c>
      <c r="M48" s="32">
        <f>+Seguim_Proy_inversión!M48/$D48</f>
        <v>0</v>
      </c>
      <c r="N48" s="32">
        <f>+Seguim_Proy_inversión!N48/$D48</f>
        <v>0</v>
      </c>
      <c r="O48" s="32">
        <f>+Seguim_Proy_inversión!O48/$D48</f>
        <v>1</v>
      </c>
      <c r="P48" s="32">
        <f>+Seguim_Proy_inversión!P48/$D48</f>
        <v>1</v>
      </c>
      <c r="Q48" s="32">
        <f>+Seguim_Proy_inversión!Q48/$D48</f>
        <v>1</v>
      </c>
      <c r="R48" s="32">
        <f>+Seguim_Proy_inversión!R48/$D48</f>
        <v>1</v>
      </c>
      <c r="S48" s="32">
        <v>0.2</v>
      </c>
      <c r="T48" s="157"/>
      <c r="U48" s="162"/>
    </row>
    <row r="49" spans="1:21" ht="15">
      <c r="A49" s="157"/>
      <c r="B49" s="157" t="s">
        <v>118</v>
      </c>
      <c r="C49" s="157"/>
      <c r="D49" s="157"/>
      <c r="E49" s="157"/>
      <c r="F49" s="38">
        <f t="shared" ref="F49:R49" si="0">SUM(F15:F48)/34</f>
        <v>0</v>
      </c>
      <c r="G49" s="38">
        <f t="shared" si="0"/>
        <v>0</v>
      </c>
      <c r="H49" s="38">
        <f t="shared" si="0"/>
        <v>0</v>
      </c>
      <c r="I49" s="38">
        <f t="shared" si="0"/>
        <v>0</v>
      </c>
      <c r="J49" s="38">
        <f t="shared" si="0"/>
        <v>0</v>
      </c>
      <c r="K49" s="38">
        <f t="shared" si="0"/>
        <v>2.9411764705882353E-2</v>
      </c>
      <c r="L49" s="38">
        <f t="shared" si="0"/>
        <v>0</v>
      </c>
      <c r="M49" s="38">
        <f t="shared" si="0"/>
        <v>0</v>
      </c>
      <c r="N49" s="38">
        <f t="shared" si="0"/>
        <v>5.8823529411764705E-2</v>
      </c>
      <c r="O49" s="38">
        <f t="shared" si="0"/>
        <v>0.92030024657692433</v>
      </c>
      <c r="P49" s="38">
        <f t="shared" si="0"/>
        <v>1.1139274520946831</v>
      </c>
      <c r="Q49" s="38">
        <f t="shared" si="0"/>
        <v>1.1766714719486024</v>
      </c>
      <c r="R49" s="41">
        <f t="shared" si="0"/>
        <v>1.1766714719486024</v>
      </c>
      <c r="S49" s="41"/>
      <c r="T49" s="164">
        <f>+SUM(U15:U48)/10</f>
        <v>1.1327901125456017</v>
      </c>
      <c r="U49" s="164"/>
    </row>
    <row r="50" spans="1:21" ht="15">
      <c r="A50" s="157"/>
      <c r="B50" s="157" t="s">
        <v>112</v>
      </c>
      <c r="C50" s="157"/>
      <c r="D50" s="157"/>
      <c r="E50" s="157"/>
      <c r="F50" s="38">
        <f>+F49</f>
        <v>0</v>
      </c>
      <c r="G50" s="38">
        <f t="shared" ref="G50:M50" si="1">+F49+G49</f>
        <v>0</v>
      </c>
      <c r="H50" s="38">
        <f t="shared" si="1"/>
        <v>0</v>
      </c>
      <c r="I50" s="38">
        <f t="shared" si="1"/>
        <v>0</v>
      </c>
      <c r="J50" s="38">
        <f t="shared" si="1"/>
        <v>0</v>
      </c>
      <c r="K50" s="38">
        <f t="shared" si="1"/>
        <v>2.9411764705882353E-2</v>
      </c>
      <c r="L50" s="38">
        <f t="shared" si="1"/>
        <v>2.9411764705882353E-2</v>
      </c>
      <c r="M50" s="38">
        <f t="shared" si="1"/>
        <v>0</v>
      </c>
      <c r="N50" s="38">
        <f>+N49-M49</f>
        <v>5.8823529411764705E-2</v>
      </c>
      <c r="O50" s="38">
        <f>+O49-N49</f>
        <v>0.86147671716515961</v>
      </c>
      <c r="P50" s="38">
        <f>+P49-O49</f>
        <v>0.1936272055177588</v>
      </c>
      <c r="Q50" s="38">
        <f>+Q49-P49</f>
        <v>6.2744019853919308E-2</v>
      </c>
      <c r="R50" s="38">
        <f>+R49-Q49</f>
        <v>0</v>
      </c>
      <c r="S50" s="38"/>
      <c r="T50" s="164">
        <f>+R50</f>
        <v>0</v>
      </c>
      <c r="U50" s="164"/>
    </row>
    <row r="51" spans="1:21" s="14" customFormat="1" ht="12.75" customHeight="1">
      <c r="A51" s="12"/>
      <c r="B51" s="12"/>
      <c r="C51" s="12"/>
      <c r="D51" s="12"/>
      <c r="E51" s="12"/>
      <c r="F51" s="13">
        <v>0.8</v>
      </c>
      <c r="G51" s="13">
        <v>0.8</v>
      </c>
      <c r="H51" s="13">
        <v>0.8</v>
      </c>
      <c r="I51" s="13">
        <v>0.8</v>
      </c>
      <c r="J51" s="13">
        <v>0.8</v>
      </c>
      <c r="K51" s="13">
        <v>0.8</v>
      </c>
      <c r="L51" s="13">
        <v>0.8</v>
      </c>
      <c r="M51" s="13">
        <v>0.8</v>
      </c>
      <c r="N51" s="13">
        <v>0.8</v>
      </c>
      <c r="O51" s="13">
        <v>0.8</v>
      </c>
      <c r="P51" s="13">
        <v>0.8</v>
      </c>
      <c r="Q51" s="13">
        <v>0.8</v>
      </c>
      <c r="R51" s="13"/>
      <c r="S51" s="13"/>
      <c r="T51" s="13"/>
      <c r="U51" s="39"/>
    </row>
    <row r="52" spans="1:21" ht="30" customHeight="1">
      <c r="A52" s="158"/>
      <c r="B52" s="158"/>
      <c r="C52" s="158"/>
      <c r="D52" s="158"/>
      <c r="E52" s="158"/>
      <c r="F52" s="158"/>
      <c r="G52" s="158"/>
      <c r="H52" s="158"/>
      <c r="I52" s="158"/>
      <c r="J52" s="158"/>
      <c r="K52" s="158"/>
      <c r="L52" s="158"/>
      <c r="M52" s="158"/>
      <c r="N52" s="159"/>
      <c r="O52" s="159"/>
      <c r="P52" s="159"/>
      <c r="Q52" s="159"/>
      <c r="R52" s="159"/>
      <c r="S52" s="159"/>
      <c r="T52" s="159"/>
      <c r="U52" s="159"/>
    </row>
    <row r="53" spans="1:21" ht="36.6" customHeight="1">
      <c r="A53" s="20"/>
      <c r="B53" s="20"/>
      <c r="C53" s="20"/>
      <c r="D53" s="20"/>
      <c r="E53" s="20"/>
      <c r="F53" s="20"/>
      <c r="G53" s="20"/>
      <c r="H53" s="20"/>
      <c r="I53" s="20"/>
      <c r="J53" s="20"/>
      <c r="K53" s="21"/>
      <c r="L53" s="21"/>
      <c r="M53" s="21"/>
      <c r="N53" s="155" t="s">
        <v>113</v>
      </c>
      <c r="O53" s="155"/>
      <c r="P53" s="155"/>
      <c r="Q53" s="155"/>
      <c r="R53" s="155"/>
      <c r="S53" s="155"/>
      <c r="T53" s="155"/>
      <c r="U53" s="155"/>
    </row>
    <row r="54" spans="1:21" ht="36.6" customHeight="1">
      <c r="A54" s="20"/>
      <c r="B54" s="20"/>
      <c r="C54" s="20"/>
      <c r="D54" s="20"/>
      <c r="E54" s="20"/>
      <c r="F54" s="20"/>
      <c r="G54" s="20"/>
      <c r="H54" s="20"/>
      <c r="I54" s="20"/>
      <c r="J54" s="20"/>
      <c r="K54" s="21"/>
      <c r="L54" s="21"/>
      <c r="M54" s="21"/>
      <c r="N54" s="157" t="s">
        <v>26</v>
      </c>
      <c r="O54" s="157"/>
      <c r="P54" s="157"/>
      <c r="Q54" s="157"/>
      <c r="R54" s="157"/>
      <c r="S54" s="157"/>
      <c r="T54" s="157"/>
      <c r="U54" s="157"/>
    </row>
    <row r="55" spans="1:21" ht="36.6" customHeight="1">
      <c r="A55" s="20"/>
      <c r="B55" s="20"/>
      <c r="C55" s="20"/>
      <c r="D55" s="20"/>
      <c r="E55" s="20"/>
      <c r="F55" s="20"/>
      <c r="G55" s="20"/>
      <c r="H55" s="20"/>
      <c r="I55" s="20"/>
      <c r="J55" s="20"/>
      <c r="K55" s="21"/>
      <c r="L55" s="21"/>
      <c r="M55" s="21"/>
      <c r="N55" s="157" t="s">
        <v>27</v>
      </c>
      <c r="O55" s="157"/>
      <c r="P55" s="157"/>
      <c r="Q55" s="157"/>
      <c r="R55" s="157"/>
      <c r="S55" s="157"/>
      <c r="T55" s="157"/>
      <c r="U55" s="157"/>
    </row>
  </sheetData>
  <mergeCells count="54">
    <mergeCell ref="N53:U53"/>
    <mergeCell ref="N54:U54"/>
    <mergeCell ref="N55:U55"/>
    <mergeCell ref="B49:E49"/>
    <mergeCell ref="T49:U49"/>
    <mergeCell ref="B50:E50"/>
    <mergeCell ref="T50:U50"/>
    <mergeCell ref="A52:M52"/>
    <mergeCell ref="N52:U52"/>
    <mergeCell ref="B43:B45"/>
    <mergeCell ref="T43:T45"/>
    <mergeCell ref="U43:U45"/>
    <mergeCell ref="B46:B48"/>
    <mergeCell ref="T46:T48"/>
    <mergeCell ref="U46:U48"/>
    <mergeCell ref="U30:U34"/>
    <mergeCell ref="B35:B38"/>
    <mergeCell ref="T35:T38"/>
    <mergeCell ref="U35:U38"/>
    <mergeCell ref="B40:B42"/>
    <mergeCell ref="T40:T42"/>
    <mergeCell ref="U40:U42"/>
    <mergeCell ref="A13:U13"/>
    <mergeCell ref="A15:A50"/>
    <mergeCell ref="B15:B16"/>
    <mergeCell ref="T15:T16"/>
    <mergeCell ref="U15:U16"/>
    <mergeCell ref="B17:B18"/>
    <mergeCell ref="T17:T18"/>
    <mergeCell ref="U17:U18"/>
    <mergeCell ref="B19:B21"/>
    <mergeCell ref="T19:T21"/>
    <mergeCell ref="U19:U21"/>
    <mergeCell ref="B22:B29"/>
    <mergeCell ref="T22:T29"/>
    <mergeCell ref="U22:U29"/>
    <mergeCell ref="B30:B34"/>
    <mergeCell ref="T30:T34"/>
    <mergeCell ref="A10:F10"/>
    <mergeCell ref="G10:L10"/>
    <mergeCell ref="M10:O10"/>
    <mergeCell ref="P10:U10"/>
    <mergeCell ref="A11:F11"/>
    <mergeCell ref="G11:L11"/>
    <mergeCell ref="M11:O11"/>
    <mergeCell ref="P11:U11"/>
    <mergeCell ref="A1:U3"/>
    <mergeCell ref="A4:U6"/>
    <mergeCell ref="A7:U7"/>
    <mergeCell ref="A8:U8"/>
    <mergeCell ref="A9:F9"/>
    <mergeCell ref="G9:L9"/>
    <mergeCell ref="M9:O9"/>
    <mergeCell ref="P9:U9"/>
  </mergeCells>
  <dataValidations count="2">
    <dataValidation type="list" allowBlank="1" showErrorMessage="1" sqref="P9">
      <formula1>"EFICACIA,EFICIENCIA,EFECTIVIDAD"</formula1>
    </dataValidation>
    <dataValidation type="list" allowBlank="1" showErrorMessage="1" sqref="P11">
      <formula1>"INICIATIVAS,ASISTENTES,ACTIVIDADES,EQUIPAMIENTOS,POR CIENTO,PARTICIPANTES,NIÑOS Y NIÑAS,NIÑOS, NIÑAS Y JÓVENES,ORGANIZACIONES,ESPACIOS"</formula1>
    </dataValidation>
  </dataValidations>
  <printOptions horizontalCentered="1"/>
  <pageMargins left="0.20748031496063002" right="0.24094488188976407" top="0.77755905511810997" bottom="0.64448818897637805" header="0.47834645669291304" footer="0.25078740157480306"/>
  <pageSetup paperSize="0" scale="65" fitToWidth="0" fitToHeight="0" pageOrder="overThenDown" horizontalDpi="0" verticalDpi="0" copies="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39"/>
  <sheetViews>
    <sheetView workbookViewId="0"/>
  </sheetViews>
  <sheetFormatPr baseColWidth="10" defaultRowHeight="12.75"/>
  <cols>
    <col min="1" max="1" width="10.7109375" style="2" customWidth="1"/>
    <col min="2" max="2" width="9.140625" style="2" customWidth="1"/>
    <col min="3" max="3" width="19.42578125" style="2" customWidth="1"/>
    <col min="4" max="4" width="16.140625" style="2" customWidth="1"/>
    <col min="5" max="5" width="17.85546875" style="2" customWidth="1"/>
    <col min="6" max="19" width="10.7109375" style="2" customWidth="1"/>
    <col min="20" max="20" width="2.7109375" style="2" customWidth="1"/>
    <col min="21" max="1023" width="11.42578125" style="2" customWidth="1"/>
    <col min="1024" max="1024" width="11.42578125" customWidth="1"/>
  </cols>
  <sheetData>
    <row r="1" spans="1:1023" ht="13.9" customHeight="1">
      <c r="A1" s="152" t="s">
        <v>0</v>
      </c>
      <c r="B1" s="152"/>
      <c r="C1" s="152"/>
      <c r="D1" s="152"/>
      <c r="E1" s="152"/>
      <c r="F1" s="152"/>
      <c r="G1" s="152"/>
      <c r="H1" s="152"/>
      <c r="I1" s="152"/>
      <c r="J1" s="152"/>
      <c r="K1" s="152"/>
      <c r="L1" s="152"/>
      <c r="M1" s="152"/>
      <c r="N1" s="152"/>
      <c r="O1" s="152"/>
      <c r="P1" s="152"/>
      <c r="Q1" s="152"/>
      <c r="R1" s="152"/>
      <c r="S1" s="152"/>
      <c r="T1" s="152"/>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row>
    <row r="2" spans="1:1023" ht="13.9" customHeight="1">
      <c r="A2" s="152"/>
      <c r="B2" s="152"/>
      <c r="C2" s="152"/>
      <c r="D2" s="152"/>
      <c r="E2" s="152"/>
      <c r="F2" s="152"/>
      <c r="G2" s="152"/>
      <c r="H2" s="152"/>
      <c r="I2" s="152"/>
      <c r="J2" s="152"/>
      <c r="K2" s="152"/>
      <c r="L2" s="152"/>
      <c r="M2" s="152"/>
      <c r="N2" s="152"/>
      <c r="O2" s="152"/>
      <c r="P2" s="152"/>
      <c r="Q2" s="152"/>
      <c r="R2" s="152"/>
      <c r="S2" s="152"/>
      <c r="T2" s="152"/>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row>
    <row r="3" spans="1:1023" ht="13.9" customHeight="1">
      <c r="A3" s="152"/>
      <c r="B3" s="152"/>
      <c r="C3" s="152"/>
      <c r="D3" s="152"/>
      <c r="E3" s="152"/>
      <c r="F3" s="152"/>
      <c r="G3" s="152"/>
      <c r="H3" s="152"/>
      <c r="I3" s="152"/>
      <c r="J3" s="152"/>
      <c r="K3" s="152"/>
      <c r="L3" s="152"/>
      <c r="M3" s="152"/>
      <c r="N3" s="152"/>
      <c r="O3" s="152"/>
      <c r="P3" s="152"/>
      <c r="Q3" s="152"/>
      <c r="R3" s="152"/>
      <c r="S3" s="152"/>
      <c r="T3" s="152"/>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row>
    <row r="4" spans="1:1023" ht="13.9" customHeight="1">
      <c r="A4" s="152" t="s">
        <v>1</v>
      </c>
      <c r="B4" s="152"/>
      <c r="C4" s="152"/>
      <c r="D4" s="152"/>
      <c r="E4" s="152"/>
      <c r="F4" s="152"/>
      <c r="G4" s="152"/>
      <c r="H4" s="152"/>
      <c r="I4" s="152"/>
      <c r="J4" s="152"/>
      <c r="K4" s="152"/>
      <c r="L4" s="152"/>
      <c r="M4" s="152"/>
      <c r="N4" s="152"/>
      <c r="O4" s="152"/>
      <c r="P4" s="152"/>
      <c r="Q4" s="152"/>
      <c r="R4" s="152"/>
      <c r="S4" s="152"/>
      <c r="T4" s="152"/>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row>
    <row r="5" spans="1:1023" ht="13.9" customHeight="1">
      <c r="A5" s="152"/>
      <c r="B5" s="152"/>
      <c r="C5" s="152"/>
      <c r="D5" s="152"/>
      <c r="E5" s="152"/>
      <c r="F5" s="152"/>
      <c r="G5" s="152"/>
      <c r="H5" s="152"/>
      <c r="I5" s="152"/>
      <c r="J5" s="152"/>
      <c r="K5" s="152"/>
      <c r="L5" s="152"/>
      <c r="M5" s="152"/>
      <c r="N5" s="152"/>
      <c r="O5" s="152"/>
      <c r="P5" s="152"/>
      <c r="Q5" s="152"/>
      <c r="R5" s="152"/>
      <c r="S5" s="152"/>
      <c r="T5" s="152"/>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row>
    <row r="6" spans="1:1023" ht="13.9" customHeight="1">
      <c r="A6" s="152"/>
      <c r="B6" s="152"/>
      <c r="C6" s="152"/>
      <c r="D6" s="152"/>
      <c r="E6" s="152"/>
      <c r="F6" s="152"/>
      <c r="G6" s="152"/>
      <c r="H6" s="152"/>
      <c r="I6" s="152"/>
      <c r="J6" s="152"/>
      <c r="K6" s="152"/>
      <c r="L6" s="152"/>
      <c r="M6" s="152"/>
      <c r="N6" s="152"/>
      <c r="O6" s="152"/>
      <c r="P6" s="152"/>
      <c r="Q6" s="152"/>
      <c r="R6" s="152"/>
      <c r="S6" s="152"/>
      <c r="T6" s="152"/>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row>
    <row r="7" spans="1:1023">
      <c r="A7" s="153"/>
      <c r="B7" s="153"/>
      <c r="C7" s="153"/>
      <c r="D7" s="153"/>
      <c r="E7" s="153"/>
      <c r="F7" s="153"/>
      <c r="G7" s="153"/>
      <c r="H7" s="153"/>
      <c r="I7" s="153"/>
      <c r="J7" s="153"/>
      <c r="K7" s="153"/>
      <c r="L7" s="153"/>
      <c r="M7" s="153"/>
      <c r="N7" s="153"/>
      <c r="O7" s="153"/>
      <c r="P7" s="153"/>
      <c r="Q7" s="153"/>
      <c r="R7" s="153"/>
      <c r="S7" s="153"/>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row>
    <row r="8" spans="1:1023" ht="30" customHeight="1">
      <c r="A8" s="154" t="s">
        <v>2</v>
      </c>
      <c r="B8" s="154"/>
      <c r="C8" s="154"/>
      <c r="D8" s="154"/>
      <c r="E8" s="154"/>
      <c r="F8" s="154"/>
      <c r="G8" s="154"/>
      <c r="H8" s="154"/>
      <c r="I8" s="154"/>
      <c r="J8" s="154"/>
      <c r="K8" s="154"/>
      <c r="L8" s="154"/>
      <c r="M8" s="154"/>
      <c r="N8" s="154"/>
      <c r="O8" s="154"/>
      <c r="P8" s="154"/>
      <c r="Q8" s="154"/>
      <c r="R8" s="154"/>
      <c r="S8" s="154"/>
    </row>
    <row r="9" spans="1:1023" ht="42" customHeight="1">
      <c r="A9" s="155" t="s">
        <v>3</v>
      </c>
      <c r="B9" s="155"/>
      <c r="C9" s="155"/>
      <c r="D9" s="155"/>
      <c r="E9" s="155"/>
      <c r="F9" s="155"/>
      <c r="G9" s="156" t="s">
        <v>119</v>
      </c>
      <c r="H9" s="156"/>
      <c r="I9" s="156"/>
      <c r="J9" s="156"/>
      <c r="K9" s="156"/>
      <c r="L9" s="156"/>
      <c r="M9" s="155" t="s">
        <v>5</v>
      </c>
      <c r="N9" s="155"/>
      <c r="O9" s="155"/>
      <c r="P9" s="160" t="s">
        <v>29</v>
      </c>
      <c r="Q9" s="160"/>
      <c r="R9" s="160"/>
      <c r="S9" s="160"/>
    </row>
    <row r="10" spans="1:1023" ht="42" customHeight="1">
      <c r="A10" s="155" t="s">
        <v>7</v>
      </c>
      <c r="B10" s="155"/>
      <c r="C10" s="155"/>
      <c r="D10" s="155"/>
      <c r="E10" s="155"/>
      <c r="F10" s="155"/>
      <c r="G10" s="156" t="s">
        <v>8</v>
      </c>
      <c r="H10" s="156"/>
      <c r="I10" s="156"/>
      <c r="J10" s="156"/>
      <c r="K10" s="156"/>
      <c r="L10" s="156"/>
      <c r="M10" s="155" t="s">
        <v>9</v>
      </c>
      <c r="N10" s="155"/>
      <c r="O10" s="155"/>
      <c r="P10" s="160" t="s">
        <v>10</v>
      </c>
      <c r="Q10" s="160"/>
      <c r="R10" s="160"/>
      <c r="S10" s="160"/>
    </row>
    <row r="11" spans="1:1023" ht="52.9" customHeight="1">
      <c r="A11" s="155" t="s">
        <v>11</v>
      </c>
      <c r="B11" s="155"/>
      <c r="C11" s="155"/>
      <c r="D11" s="155"/>
      <c r="E11" s="155"/>
      <c r="F11" s="155"/>
      <c r="G11" s="156" t="s">
        <v>30</v>
      </c>
      <c r="H11" s="156"/>
      <c r="I11" s="156"/>
      <c r="J11" s="156"/>
      <c r="K11" s="156"/>
      <c r="L11" s="156"/>
      <c r="M11" s="155" t="s">
        <v>114</v>
      </c>
      <c r="N11" s="155"/>
      <c r="O11" s="155"/>
      <c r="P11" s="160" t="s">
        <v>31</v>
      </c>
      <c r="Q11" s="160"/>
      <c r="R11" s="160"/>
      <c r="S11" s="160"/>
    </row>
    <row r="12" spans="1:1023" ht="6.75" customHeight="1">
      <c r="A12"/>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row>
    <row r="13" spans="1:1023" ht="30" customHeight="1">
      <c r="A13" s="154" t="s">
        <v>115</v>
      </c>
      <c r="B13" s="154"/>
      <c r="C13" s="154"/>
      <c r="D13" s="154"/>
      <c r="E13" s="154"/>
      <c r="F13" s="154"/>
      <c r="G13" s="154"/>
      <c r="H13" s="154"/>
      <c r="I13" s="154"/>
      <c r="J13" s="154"/>
      <c r="K13" s="154"/>
      <c r="L13" s="154"/>
      <c r="M13" s="154"/>
      <c r="N13" s="154"/>
      <c r="O13" s="154"/>
      <c r="P13" s="154"/>
      <c r="Q13" s="154"/>
      <c r="R13" s="154"/>
      <c r="S13" s="154"/>
    </row>
    <row r="14" spans="1:1023" ht="30" customHeight="1">
      <c r="A14" s="3" t="s">
        <v>33</v>
      </c>
      <c r="B14" s="3" t="s">
        <v>34</v>
      </c>
      <c r="C14" s="5" t="s">
        <v>35</v>
      </c>
      <c r="D14" s="5" t="s">
        <v>120</v>
      </c>
      <c r="E14" s="5" t="s">
        <v>37</v>
      </c>
      <c r="F14" s="5" t="s">
        <v>38</v>
      </c>
      <c r="G14" s="3" t="s">
        <v>39</v>
      </c>
      <c r="H14" s="3" t="s">
        <v>40</v>
      </c>
      <c r="I14" s="3" t="s">
        <v>41</v>
      </c>
      <c r="J14" s="3" t="s">
        <v>42</v>
      </c>
      <c r="K14" s="3" t="s">
        <v>43</v>
      </c>
      <c r="L14" s="3" t="s">
        <v>44</v>
      </c>
      <c r="M14" s="3" t="s">
        <v>45</v>
      </c>
      <c r="N14" s="3" t="s">
        <v>46</v>
      </c>
      <c r="O14" s="3" t="s">
        <v>47</v>
      </c>
      <c r="P14" s="3" t="s">
        <v>48</v>
      </c>
      <c r="Q14" s="3" t="s">
        <v>49</v>
      </c>
      <c r="R14" s="3" t="s">
        <v>121</v>
      </c>
      <c r="S14" s="3" t="s">
        <v>122</v>
      </c>
    </row>
    <row r="15" spans="1:1023" ht="15">
      <c r="A15" s="157">
        <v>2015</v>
      </c>
      <c r="B15" s="157">
        <v>914</v>
      </c>
      <c r="C15" s="6" t="s">
        <v>53</v>
      </c>
      <c r="D15" s="43">
        <v>92000</v>
      </c>
      <c r="E15" s="31" t="s">
        <v>54</v>
      </c>
      <c r="F15" s="8">
        <f>+Seguim_Proy_inversión!F15</f>
        <v>0</v>
      </c>
      <c r="G15" s="8">
        <f>+Seguim_Proy_inversión!G15</f>
        <v>0</v>
      </c>
      <c r="H15" s="8">
        <f>+Seguim_Proy_inversión!H15</f>
        <v>0</v>
      </c>
      <c r="I15" s="8">
        <f>+Seguim_Proy_inversión!I15</f>
        <v>0</v>
      </c>
      <c r="J15" s="8">
        <f>+Seguim_Proy_inversión!J15</f>
        <v>0</v>
      </c>
      <c r="K15" s="8">
        <f>+Seguim_Proy_inversión!K15</f>
        <v>0</v>
      </c>
      <c r="L15" s="8">
        <f>+Seguim_Proy_inversión!L15</f>
        <v>0</v>
      </c>
      <c r="M15" s="8">
        <f>+Seguim_Proy_inversión!M15</f>
        <v>0</v>
      </c>
      <c r="N15" s="8">
        <f>+Seguim_Proy_inversión!N15</f>
        <v>0</v>
      </c>
      <c r="O15" s="8">
        <f>+Seguim_Proy_inversión!O15</f>
        <v>57286</v>
      </c>
      <c r="P15" s="8">
        <f>+Seguim_Proy_inversión!P15</f>
        <v>72718</v>
      </c>
      <c r="Q15" s="8">
        <f>+Seguim_Proy_inversión!Q15</f>
        <v>80027</v>
      </c>
      <c r="R15" s="8">
        <f t="shared" ref="R15:R34" si="0">MAX(F15,G15,H15,I15,J15,K15,L15,M15,N15,O15,P15,Q15)</f>
        <v>80027</v>
      </c>
      <c r="S15" s="32">
        <f t="shared" ref="S15:S34" si="1">+R15/D15</f>
        <v>0.86985869565217389</v>
      </c>
    </row>
    <row r="16" spans="1:1023" ht="28.5">
      <c r="A16" s="157"/>
      <c r="B16" s="157"/>
      <c r="C16" s="6" t="s">
        <v>55</v>
      </c>
      <c r="D16" s="43">
        <v>50</v>
      </c>
      <c r="E16" s="31" t="s">
        <v>56</v>
      </c>
      <c r="F16" s="8">
        <f>+Seguim_Proy_inversión!F16</f>
        <v>0</v>
      </c>
      <c r="G16" s="8">
        <f>+Seguim_Proy_inversión!G16</f>
        <v>0</v>
      </c>
      <c r="H16" s="8">
        <f>+Seguim_Proy_inversión!H16</f>
        <v>0</v>
      </c>
      <c r="I16" s="8">
        <f>+Seguim_Proy_inversión!I16</f>
        <v>0</v>
      </c>
      <c r="J16" s="8">
        <f>+Seguim_Proy_inversión!J16</f>
        <v>0</v>
      </c>
      <c r="K16" s="8">
        <f>+Seguim_Proy_inversión!K16</f>
        <v>0</v>
      </c>
      <c r="L16" s="8">
        <f>+Seguim_Proy_inversión!L16</f>
        <v>0</v>
      </c>
      <c r="M16" s="8">
        <f>+Seguim_Proy_inversión!M16</f>
        <v>0</v>
      </c>
      <c r="N16" s="8">
        <f>+Seguim_Proy_inversión!N16</f>
        <v>0</v>
      </c>
      <c r="O16" s="8">
        <f>+Seguim_Proy_inversión!O16</f>
        <v>42</v>
      </c>
      <c r="P16" s="8">
        <f>+Seguim_Proy_inversión!P16</f>
        <v>85</v>
      </c>
      <c r="Q16" s="8">
        <f>+Seguim_Proy_inversión!Q16</f>
        <v>85</v>
      </c>
      <c r="R16" s="8">
        <f t="shared" si="0"/>
        <v>85</v>
      </c>
      <c r="S16" s="32">
        <f t="shared" si="1"/>
        <v>1.7</v>
      </c>
    </row>
    <row r="17" spans="1:19" ht="30">
      <c r="A17" s="157"/>
      <c r="B17" s="157">
        <v>915</v>
      </c>
      <c r="C17" s="6" t="s">
        <v>57</v>
      </c>
      <c r="D17" s="43">
        <v>65216</v>
      </c>
      <c r="E17" s="31" t="s">
        <v>58</v>
      </c>
      <c r="F17" s="8">
        <f>+Seguim_Proy_inversión!F17</f>
        <v>0</v>
      </c>
      <c r="G17" s="8">
        <f>+Seguim_Proy_inversión!G17</f>
        <v>0</v>
      </c>
      <c r="H17" s="8">
        <f>+Seguim_Proy_inversión!H17</f>
        <v>0</v>
      </c>
      <c r="I17" s="8">
        <f>+Seguim_Proy_inversión!I17</f>
        <v>0</v>
      </c>
      <c r="J17" s="8">
        <f>+Seguim_Proy_inversión!J17</f>
        <v>0</v>
      </c>
      <c r="K17" s="8">
        <f>+Seguim_Proy_inversión!K17</f>
        <v>0</v>
      </c>
      <c r="L17" s="8">
        <f>+Seguim_Proy_inversión!L17</f>
        <v>0</v>
      </c>
      <c r="M17" s="8">
        <f>+Seguim_Proy_inversión!M17</f>
        <v>0</v>
      </c>
      <c r="N17" s="8">
        <f>+Seguim_Proy_inversión!N17</f>
        <v>0</v>
      </c>
      <c r="O17" s="8">
        <f>+Seguim_Proy_inversión!O17</f>
        <v>51375</v>
      </c>
      <c r="P17" s="8">
        <f>+Seguim_Proy_inversión!P17</f>
        <v>58960</v>
      </c>
      <c r="Q17" s="8">
        <f>+Seguim_Proy_inversión!Q17</f>
        <v>58960</v>
      </c>
      <c r="R17" s="8">
        <f t="shared" si="0"/>
        <v>58960</v>
      </c>
      <c r="S17" s="32">
        <f t="shared" si="1"/>
        <v>0.90407262021589796</v>
      </c>
    </row>
    <row r="18" spans="1:19" ht="30">
      <c r="A18" s="157"/>
      <c r="B18" s="157"/>
      <c r="C18" s="6" t="s">
        <v>59</v>
      </c>
      <c r="D18" s="43">
        <v>150</v>
      </c>
      <c r="E18" s="31" t="s">
        <v>60</v>
      </c>
      <c r="F18" s="8">
        <f>+Seguim_Proy_inversión!F18</f>
        <v>0</v>
      </c>
      <c r="G18" s="8">
        <f>+Seguim_Proy_inversión!G18</f>
        <v>0</v>
      </c>
      <c r="H18" s="8">
        <f>+Seguim_Proy_inversión!H18</f>
        <v>0</v>
      </c>
      <c r="I18" s="8">
        <f>+Seguim_Proy_inversión!I18</f>
        <v>0</v>
      </c>
      <c r="J18" s="8">
        <f>+Seguim_Proy_inversión!J18</f>
        <v>0</v>
      </c>
      <c r="K18" s="8">
        <f>+Seguim_Proy_inversión!K18</f>
        <v>0</v>
      </c>
      <c r="L18" s="8">
        <f>+Seguim_Proy_inversión!L18</f>
        <v>0</v>
      </c>
      <c r="M18" s="8">
        <f>+Seguim_Proy_inversión!M18</f>
        <v>0</v>
      </c>
      <c r="N18" s="8">
        <f>+Seguim_Proy_inversión!N18</f>
        <v>0</v>
      </c>
      <c r="O18" s="8">
        <f>+Seguim_Proy_inversión!O18</f>
        <v>42</v>
      </c>
      <c r="P18" s="8">
        <f>+Seguim_Proy_inversión!P18</f>
        <v>42</v>
      </c>
      <c r="Q18" s="8">
        <f>+Seguim_Proy_inversión!Q18</f>
        <v>42</v>
      </c>
      <c r="R18" s="8">
        <f t="shared" si="0"/>
        <v>42</v>
      </c>
      <c r="S18" s="32">
        <f t="shared" si="1"/>
        <v>0.28000000000000003</v>
      </c>
    </row>
    <row r="19" spans="1:19" ht="15">
      <c r="A19" s="157"/>
      <c r="B19" s="157">
        <v>772</v>
      </c>
      <c r="C19" s="6" t="s">
        <v>61</v>
      </c>
      <c r="D19" s="43">
        <v>6</v>
      </c>
      <c r="E19" s="31" t="s">
        <v>62</v>
      </c>
      <c r="F19" s="8">
        <f>+Seguim_Proy_inversión!F19</f>
        <v>0</v>
      </c>
      <c r="G19" s="8">
        <f>+Seguim_Proy_inversión!G19</f>
        <v>0</v>
      </c>
      <c r="H19" s="8">
        <f>+Seguim_Proy_inversión!H19</f>
        <v>0</v>
      </c>
      <c r="I19" s="8">
        <f>+Seguim_Proy_inversión!I19</f>
        <v>0</v>
      </c>
      <c r="J19" s="8">
        <f>+Seguim_Proy_inversión!J19</f>
        <v>0</v>
      </c>
      <c r="K19" s="8">
        <f>+Seguim_Proy_inversión!K19</f>
        <v>0</v>
      </c>
      <c r="L19" s="8">
        <f>+Seguim_Proy_inversión!L19</f>
        <v>0</v>
      </c>
      <c r="M19" s="8">
        <f>+Seguim_Proy_inversión!M19</f>
        <v>0</v>
      </c>
      <c r="N19" s="8">
        <f>+Seguim_Proy_inversión!N19</f>
        <v>0</v>
      </c>
      <c r="O19" s="8">
        <f>+Seguim_Proy_inversión!O19</f>
        <v>5</v>
      </c>
      <c r="P19" s="8">
        <f>+Seguim_Proy_inversión!P19</f>
        <v>5</v>
      </c>
      <c r="Q19" s="8">
        <f>+Seguim_Proy_inversión!Q19</f>
        <v>5</v>
      </c>
      <c r="R19" s="8">
        <f t="shared" si="0"/>
        <v>5</v>
      </c>
      <c r="S19" s="32">
        <f t="shared" si="1"/>
        <v>0.83333333333333337</v>
      </c>
    </row>
    <row r="20" spans="1:19" ht="30">
      <c r="A20" s="157"/>
      <c r="B20" s="157"/>
      <c r="C20" s="6" t="s">
        <v>63</v>
      </c>
      <c r="D20" s="43">
        <v>100</v>
      </c>
      <c r="E20" s="31" t="s">
        <v>64</v>
      </c>
      <c r="F20" s="8">
        <f>+Seguim_Proy_inversión!F20</f>
        <v>0</v>
      </c>
      <c r="G20" s="8">
        <f>+Seguim_Proy_inversión!G20</f>
        <v>0</v>
      </c>
      <c r="H20" s="8">
        <f>+Seguim_Proy_inversión!H20</f>
        <v>0</v>
      </c>
      <c r="I20" s="8">
        <f>+Seguim_Proy_inversión!I20</f>
        <v>0</v>
      </c>
      <c r="J20" s="8">
        <f>+Seguim_Proy_inversión!J20</f>
        <v>0</v>
      </c>
      <c r="K20" s="8">
        <f>+Seguim_Proy_inversión!K20</f>
        <v>0</v>
      </c>
      <c r="L20" s="8">
        <f>+Seguim_Proy_inversión!L20</f>
        <v>0</v>
      </c>
      <c r="M20" s="8">
        <f>+Seguim_Proy_inversión!M20</f>
        <v>0</v>
      </c>
      <c r="N20" s="8">
        <f>+Seguim_Proy_inversión!N20</f>
        <v>0</v>
      </c>
      <c r="O20" s="8">
        <f>+Seguim_Proy_inversión!O20</f>
        <v>23</v>
      </c>
      <c r="P20" s="8">
        <f>+Seguim_Proy_inversión!P20</f>
        <v>56</v>
      </c>
      <c r="Q20" s="8">
        <f>+Seguim_Proy_inversión!Q20</f>
        <v>56</v>
      </c>
      <c r="R20" s="8">
        <f t="shared" si="0"/>
        <v>56</v>
      </c>
      <c r="S20" s="32">
        <f t="shared" si="1"/>
        <v>0.56000000000000005</v>
      </c>
    </row>
    <row r="21" spans="1:19" ht="15">
      <c r="A21" s="157"/>
      <c r="B21" s="157"/>
      <c r="C21" s="6" t="s">
        <v>63</v>
      </c>
      <c r="D21" s="43">
        <v>5</v>
      </c>
      <c r="E21" s="31" t="s">
        <v>65</v>
      </c>
      <c r="F21" s="8">
        <f>+Seguim_Proy_inversión!F21</f>
        <v>0</v>
      </c>
      <c r="G21" s="8">
        <f>+Seguim_Proy_inversión!G21</f>
        <v>0</v>
      </c>
      <c r="H21" s="8">
        <f>+Seguim_Proy_inversión!H21</f>
        <v>0</v>
      </c>
      <c r="I21" s="8">
        <f>+Seguim_Proy_inversión!I21</f>
        <v>0</v>
      </c>
      <c r="J21" s="8">
        <f>+Seguim_Proy_inversión!J21</f>
        <v>0</v>
      </c>
      <c r="K21" s="8">
        <f>+Seguim_Proy_inversión!K21</f>
        <v>0</v>
      </c>
      <c r="L21" s="8">
        <f>+Seguim_Proy_inversión!L21</f>
        <v>0</v>
      </c>
      <c r="M21" s="8">
        <f>+Seguim_Proy_inversión!M21</f>
        <v>0</v>
      </c>
      <c r="N21" s="8">
        <f>+Seguim_Proy_inversión!N21</f>
        <v>0</v>
      </c>
      <c r="O21" s="8">
        <f>+Seguim_Proy_inversión!O21</f>
        <v>0</v>
      </c>
      <c r="P21" s="8">
        <f>+Seguim_Proy_inversión!P21</f>
        <v>1</v>
      </c>
      <c r="Q21" s="8">
        <f>+Seguim_Proy_inversión!Q21</f>
        <v>2</v>
      </c>
      <c r="R21" s="8">
        <f t="shared" si="0"/>
        <v>2</v>
      </c>
      <c r="S21" s="32">
        <f t="shared" si="1"/>
        <v>0.4</v>
      </c>
    </row>
    <row r="22" spans="1:19" ht="15">
      <c r="A22" s="157"/>
      <c r="B22" s="157">
        <v>795</v>
      </c>
      <c r="C22" s="6" t="s">
        <v>66</v>
      </c>
      <c r="D22" s="43">
        <v>1140000</v>
      </c>
      <c r="E22" s="31" t="s">
        <v>67</v>
      </c>
      <c r="F22" s="8">
        <f>+Seguim_Proy_inversión!F22</f>
        <v>0</v>
      </c>
      <c r="G22" s="8">
        <f>+Seguim_Proy_inversión!G22</f>
        <v>0</v>
      </c>
      <c r="H22" s="8">
        <f>+Seguim_Proy_inversión!H22</f>
        <v>0</v>
      </c>
      <c r="I22" s="8">
        <f>+Seguim_Proy_inversión!I22</f>
        <v>0</v>
      </c>
      <c r="J22" s="8">
        <f>+Seguim_Proy_inversión!J22</f>
        <v>0</v>
      </c>
      <c r="K22" s="8">
        <f>+Seguim_Proy_inversión!K22</f>
        <v>0</v>
      </c>
      <c r="L22" s="8">
        <f>+Seguim_Proy_inversión!L22</f>
        <v>0</v>
      </c>
      <c r="M22" s="8">
        <f>+Seguim_Proy_inversión!M22</f>
        <v>0</v>
      </c>
      <c r="N22" s="8">
        <f>+Seguim_Proy_inversión!N22</f>
        <v>0</v>
      </c>
      <c r="O22" s="8">
        <f>+Seguim_Proy_inversión!O22</f>
        <v>1197533</v>
      </c>
      <c r="P22" s="8">
        <f>+Seguim_Proy_inversión!P22</f>
        <v>1558557</v>
      </c>
      <c r="Q22" s="8">
        <f>+Seguim_Proy_inversión!Q22</f>
        <v>1738179</v>
      </c>
      <c r="R22" s="8">
        <f t="shared" si="0"/>
        <v>1738179</v>
      </c>
      <c r="S22" s="32">
        <f t="shared" si="1"/>
        <v>1.5247184210526317</v>
      </c>
    </row>
    <row r="23" spans="1:19" ht="15">
      <c r="A23" s="157"/>
      <c r="B23" s="157"/>
      <c r="C23" s="6" t="s">
        <v>63</v>
      </c>
      <c r="D23" s="43">
        <v>2486</v>
      </c>
      <c r="E23" s="31" t="s">
        <v>72</v>
      </c>
      <c r="F23" s="8">
        <f>+Seguim_Proy_inversión!F25</f>
        <v>0</v>
      </c>
      <c r="G23" s="8">
        <f>+Seguim_Proy_inversión!G25</f>
        <v>0</v>
      </c>
      <c r="H23" s="8">
        <f>+Seguim_Proy_inversión!H25</f>
        <v>0</v>
      </c>
      <c r="I23" s="8">
        <f>+Seguim_Proy_inversión!I25</f>
        <v>0</v>
      </c>
      <c r="J23" s="8">
        <f>+Seguim_Proy_inversión!J25</f>
        <v>0</v>
      </c>
      <c r="K23" s="8">
        <f>+Seguim_Proy_inversión!K25</f>
        <v>0</v>
      </c>
      <c r="L23" s="8">
        <f>+Seguim_Proy_inversión!L25</f>
        <v>0</v>
      </c>
      <c r="M23" s="8">
        <f>+Seguim_Proy_inversión!M25</f>
        <v>0</v>
      </c>
      <c r="N23" s="8">
        <f>+Seguim_Proy_inversión!N25</f>
        <v>0</v>
      </c>
      <c r="O23" s="8">
        <f>+Seguim_Proy_inversión!O25</f>
        <v>719</v>
      </c>
      <c r="P23" s="8">
        <f>+Seguim_Proy_inversión!P25</f>
        <v>719</v>
      </c>
      <c r="Q23" s="8">
        <f>+Seguim_Proy_inversión!Q25</f>
        <v>781</v>
      </c>
      <c r="R23" s="8">
        <f t="shared" si="0"/>
        <v>781</v>
      </c>
      <c r="S23" s="32">
        <f t="shared" si="1"/>
        <v>0.31415929203539822</v>
      </c>
    </row>
    <row r="24" spans="1:19" ht="51">
      <c r="A24" s="157"/>
      <c r="B24" s="157"/>
      <c r="C24" s="36" t="s">
        <v>75</v>
      </c>
      <c r="D24" s="43">
        <v>303000</v>
      </c>
      <c r="E24" s="31" t="s">
        <v>69</v>
      </c>
      <c r="F24" s="8">
        <f>+Seguim_Proy_inversión!F27</f>
        <v>0</v>
      </c>
      <c r="G24" s="8">
        <f>+Seguim_Proy_inversión!G27</f>
        <v>0</v>
      </c>
      <c r="H24" s="8">
        <f>+Seguim_Proy_inversión!H27</f>
        <v>0</v>
      </c>
      <c r="I24" s="8">
        <f>+Seguim_Proy_inversión!I27</f>
        <v>0</v>
      </c>
      <c r="J24" s="8">
        <f>+Seguim_Proy_inversión!J27</f>
        <v>0</v>
      </c>
      <c r="K24" s="8">
        <f>+Seguim_Proy_inversión!K27</f>
        <v>0</v>
      </c>
      <c r="L24" s="8">
        <f>+Seguim_Proy_inversión!L27</f>
        <v>0</v>
      </c>
      <c r="M24" s="8">
        <f>+Seguim_Proy_inversión!M27</f>
        <v>0</v>
      </c>
      <c r="N24" s="8">
        <f>+Seguim_Proy_inversión!N27</f>
        <v>0</v>
      </c>
      <c r="O24" s="8">
        <f>+Seguim_Proy_inversión!O27</f>
        <v>73249</v>
      </c>
      <c r="P24" s="8">
        <f>+Seguim_Proy_inversión!P27</f>
        <v>89136</v>
      </c>
      <c r="Q24" s="8">
        <f>+Seguim_Proy_inversión!Q27</f>
        <v>100307</v>
      </c>
      <c r="R24" s="8">
        <f t="shared" si="0"/>
        <v>100307</v>
      </c>
      <c r="S24" s="32">
        <f t="shared" si="1"/>
        <v>0.33104620462046203</v>
      </c>
    </row>
    <row r="25" spans="1:19" ht="45">
      <c r="A25" s="157"/>
      <c r="B25" s="157"/>
      <c r="C25" s="36" t="s">
        <v>76</v>
      </c>
      <c r="D25" s="43">
        <v>39</v>
      </c>
      <c r="E25" s="31" t="s">
        <v>77</v>
      </c>
      <c r="F25" s="8">
        <f>+Seguim_Proy_inversión!F28</f>
        <v>0</v>
      </c>
      <c r="G25" s="8">
        <f>+Seguim_Proy_inversión!G28</f>
        <v>0</v>
      </c>
      <c r="H25" s="8">
        <f>+Seguim_Proy_inversión!H28</f>
        <v>0</v>
      </c>
      <c r="I25" s="8">
        <f>+Seguim_Proy_inversión!I28</f>
        <v>0</v>
      </c>
      <c r="J25" s="8">
        <f>+Seguim_Proy_inversión!J28</f>
        <v>0</v>
      </c>
      <c r="K25" s="8">
        <f>+Seguim_Proy_inversión!K28</f>
        <v>0</v>
      </c>
      <c r="L25" s="8">
        <f>+Seguim_Proy_inversión!L28</f>
        <v>0</v>
      </c>
      <c r="M25" s="8">
        <f>+Seguim_Proy_inversión!M28</f>
        <v>0</v>
      </c>
      <c r="N25" s="8">
        <f>+Seguim_Proy_inversión!N28</f>
        <v>0</v>
      </c>
      <c r="O25" s="8">
        <f>+Seguim_Proy_inversión!O28</f>
        <v>10</v>
      </c>
      <c r="P25" s="8">
        <f>+Seguim_Proy_inversión!P28</f>
        <v>10</v>
      </c>
      <c r="Q25" s="8">
        <f>+Seguim_Proy_inversión!Q28</f>
        <v>10</v>
      </c>
      <c r="R25" s="8">
        <f t="shared" si="0"/>
        <v>10</v>
      </c>
      <c r="S25" s="32">
        <f t="shared" si="1"/>
        <v>0.25641025641025639</v>
      </c>
    </row>
    <row r="26" spans="1:19" ht="25.5">
      <c r="A26" s="157"/>
      <c r="B26" s="157"/>
      <c r="C26" s="36" t="s">
        <v>78</v>
      </c>
      <c r="D26" s="43">
        <v>7</v>
      </c>
      <c r="E26" s="31" t="s">
        <v>79</v>
      </c>
      <c r="F26" s="8">
        <f>+Seguim_Proy_inversión!F29</f>
        <v>0</v>
      </c>
      <c r="G26" s="8">
        <f>+Seguim_Proy_inversión!G29</f>
        <v>0</v>
      </c>
      <c r="H26" s="8">
        <f>+Seguim_Proy_inversión!H29</f>
        <v>0</v>
      </c>
      <c r="I26" s="8">
        <f>+Seguim_Proy_inversión!I29</f>
        <v>0</v>
      </c>
      <c r="J26" s="8">
        <f>+Seguim_Proy_inversión!J29</f>
        <v>0</v>
      </c>
      <c r="K26" s="8">
        <f>+Seguim_Proy_inversión!K29</f>
        <v>0</v>
      </c>
      <c r="L26" s="8">
        <f>+Seguim_Proy_inversión!L29</f>
        <v>0</v>
      </c>
      <c r="M26" s="8">
        <f>+Seguim_Proy_inversión!M29</f>
        <v>0</v>
      </c>
      <c r="N26" s="8">
        <f>+Seguim_Proy_inversión!N29</f>
        <v>0</v>
      </c>
      <c r="O26" s="8">
        <f>+Seguim_Proy_inversión!O29</f>
        <v>5</v>
      </c>
      <c r="P26" s="8">
        <f>+Seguim_Proy_inversión!P29</f>
        <v>5</v>
      </c>
      <c r="Q26" s="8">
        <f>+Seguim_Proy_inversión!Q29</f>
        <v>5</v>
      </c>
      <c r="R26" s="8">
        <f t="shared" si="0"/>
        <v>5</v>
      </c>
      <c r="S26" s="32">
        <f t="shared" si="1"/>
        <v>0.7142857142857143</v>
      </c>
    </row>
    <row r="27" spans="1:19" ht="30">
      <c r="A27" s="157"/>
      <c r="B27" s="157">
        <v>783</v>
      </c>
      <c r="C27" s="6" t="s">
        <v>82</v>
      </c>
      <c r="D27" s="44">
        <v>0.499</v>
      </c>
      <c r="E27" s="31" t="s">
        <v>83</v>
      </c>
      <c r="F27" s="8">
        <f>+Seguim_Proy_inversión!F31</f>
        <v>0</v>
      </c>
      <c r="G27" s="8">
        <f>+Seguim_Proy_inversión!G31</f>
        <v>0</v>
      </c>
      <c r="H27" s="8">
        <f>+Seguim_Proy_inversión!H31</f>
        <v>0</v>
      </c>
      <c r="I27" s="8">
        <f>+Seguim_Proy_inversión!I31</f>
        <v>0</v>
      </c>
      <c r="J27" s="8">
        <f>+Seguim_Proy_inversión!J31</f>
        <v>0</v>
      </c>
      <c r="K27" s="8">
        <f>+Seguim_Proy_inversión!K31</f>
        <v>0</v>
      </c>
      <c r="L27" s="8">
        <f>+Seguim_Proy_inversión!L31</f>
        <v>0</v>
      </c>
      <c r="M27" s="8">
        <f>+Seguim_Proy_inversión!M31</f>
        <v>0</v>
      </c>
      <c r="N27" s="8">
        <f>+Seguim_Proy_inversión!N31</f>
        <v>0</v>
      </c>
      <c r="O27" s="8">
        <f>+Seguim_Proy_inversión!O31</f>
        <v>0.35</v>
      </c>
      <c r="P27" s="8">
        <f>+Seguim_Proy_inversión!P31</f>
        <v>0.37</v>
      </c>
      <c r="Q27" s="8">
        <f>+Seguim_Proy_inversión!Q31</f>
        <v>0.375</v>
      </c>
      <c r="R27" s="8">
        <f t="shared" si="0"/>
        <v>0.375</v>
      </c>
      <c r="S27" s="32">
        <f t="shared" si="1"/>
        <v>0.75150300601202402</v>
      </c>
    </row>
    <row r="28" spans="1:19" ht="38.25">
      <c r="A28" s="157"/>
      <c r="B28" s="157"/>
      <c r="C28" s="36" t="s">
        <v>84</v>
      </c>
      <c r="D28" s="43">
        <v>300000</v>
      </c>
      <c r="E28" s="31" t="s">
        <v>69</v>
      </c>
      <c r="F28" s="8">
        <f>+Seguim_Proy_inversión!F32</f>
        <v>0</v>
      </c>
      <c r="G28" s="8">
        <f>+Seguim_Proy_inversión!G32</f>
        <v>0</v>
      </c>
      <c r="H28" s="8">
        <f>+Seguim_Proy_inversión!H32</f>
        <v>0</v>
      </c>
      <c r="I28" s="8">
        <f>+Seguim_Proy_inversión!I32</f>
        <v>0</v>
      </c>
      <c r="J28" s="8">
        <f>+Seguim_Proy_inversión!J32</f>
        <v>0</v>
      </c>
      <c r="K28" s="8">
        <f>+Seguim_Proy_inversión!K32</f>
        <v>0</v>
      </c>
      <c r="L28" s="8">
        <f>+Seguim_Proy_inversión!L32</f>
        <v>0</v>
      </c>
      <c r="M28" s="8">
        <f>+Seguim_Proy_inversión!M32</f>
        <v>0</v>
      </c>
      <c r="N28" s="8">
        <f>+Seguim_Proy_inversión!N32</f>
        <v>0</v>
      </c>
      <c r="O28" s="8">
        <f>+Seguim_Proy_inversión!O32</f>
        <v>304945</v>
      </c>
      <c r="P28" s="8">
        <f>+Seguim_Proy_inversión!P32</f>
        <v>388713</v>
      </c>
      <c r="Q28" s="8">
        <f>+Seguim_Proy_inversión!Q32</f>
        <v>417751</v>
      </c>
      <c r="R28" s="8">
        <f t="shared" si="0"/>
        <v>417751</v>
      </c>
      <c r="S28" s="32">
        <f t="shared" si="1"/>
        <v>1.3925033333333334</v>
      </c>
    </row>
    <row r="29" spans="1:19" ht="15">
      <c r="A29" s="157"/>
      <c r="B29" s="157"/>
      <c r="C29" s="36" t="s">
        <v>85</v>
      </c>
      <c r="D29" s="43">
        <v>280000</v>
      </c>
      <c r="E29" s="31" t="s">
        <v>69</v>
      </c>
      <c r="F29" s="8">
        <f>+Seguim_Proy_inversión!F33</f>
        <v>0</v>
      </c>
      <c r="G29" s="8">
        <f>+Seguim_Proy_inversión!G33</f>
        <v>0</v>
      </c>
      <c r="H29" s="8">
        <f>+Seguim_Proy_inversión!H33</f>
        <v>0</v>
      </c>
      <c r="I29" s="8">
        <f>+Seguim_Proy_inversión!I33</f>
        <v>0</v>
      </c>
      <c r="J29" s="8">
        <f>+Seguim_Proy_inversión!J33</f>
        <v>0</v>
      </c>
      <c r="K29" s="8">
        <f>+Seguim_Proy_inversión!K33</f>
        <v>0</v>
      </c>
      <c r="L29" s="8">
        <f>+Seguim_Proy_inversión!L33</f>
        <v>0</v>
      </c>
      <c r="M29" s="8">
        <f>+Seguim_Proy_inversión!M33</f>
        <v>0</v>
      </c>
      <c r="N29" s="8">
        <f>+Seguim_Proy_inversión!N33</f>
        <v>0</v>
      </c>
      <c r="O29" s="8">
        <f>+Seguim_Proy_inversión!O33</f>
        <v>337253</v>
      </c>
      <c r="P29" s="8">
        <f>+Seguim_Proy_inversión!P33</f>
        <v>446706</v>
      </c>
      <c r="Q29" s="8">
        <f>+Seguim_Proy_inversión!Q33</f>
        <v>490223</v>
      </c>
      <c r="R29" s="8">
        <f t="shared" si="0"/>
        <v>490223</v>
      </c>
      <c r="S29" s="32">
        <f t="shared" si="1"/>
        <v>1.7507964285714286</v>
      </c>
    </row>
    <row r="30" spans="1:19" ht="30">
      <c r="A30" s="157"/>
      <c r="B30" s="6">
        <v>792</v>
      </c>
      <c r="C30" s="6" t="s">
        <v>90</v>
      </c>
      <c r="D30" s="43">
        <v>1</v>
      </c>
      <c r="E30" s="31" t="s">
        <v>91</v>
      </c>
      <c r="F30" s="8">
        <f>+Seguim_Proy_inversión!F37</f>
        <v>0</v>
      </c>
      <c r="G30" s="8">
        <f>+Seguim_Proy_inversión!G37</f>
        <v>0</v>
      </c>
      <c r="H30" s="8">
        <f>+Seguim_Proy_inversión!H37</f>
        <v>0</v>
      </c>
      <c r="I30" s="8">
        <f>+Seguim_Proy_inversión!I37</f>
        <v>0</v>
      </c>
      <c r="J30" s="8">
        <f>+Seguim_Proy_inversión!J37</f>
        <v>0</v>
      </c>
      <c r="K30" s="8">
        <f>+Seguim_Proy_inversión!K37</f>
        <v>0</v>
      </c>
      <c r="L30" s="8">
        <f>+Seguim_Proy_inversión!L37</f>
        <v>0</v>
      </c>
      <c r="M30" s="8">
        <f>+Seguim_Proy_inversión!M37</f>
        <v>0</v>
      </c>
      <c r="N30" s="8">
        <f>+Seguim_Proy_inversión!N37</f>
        <v>0</v>
      </c>
      <c r="O30" s="8">
        <f>+Seguim_Proy_inversión!O37</f>
        <v>0.3</v>
      </c>
      <c r="P30" s="8">
        <f>+Seguim_Proy_inversión!P37</f>
        <v>0.3</v>
      </c>
      <c r="Q30" s="8">
        <f>+Seguim_Proy_inversión!Q37</f>
        <v>0.3</v>
      </c>
      <c r="R30" s="8">
        <f t="shared" si="0"/>
        <v>0.3</v>
      </c>
      <c r="S30" s="32">
        <f t="shared" si="1"/>
        <v>0.3</v>
      </c>
    </row>
    <row r="31" spans="1:19" ht="30">
      <c r="A31" s="157"/>
      <c r="B31" s="6">
        <v>787</v>
      </c>
      <c r="C31" s="6" t="s">
        <v>94</v>
      </c>
      <c r="D31" s="43">
        <v>4</v>
      </c>
      <c r="E31" s="31" t="s">
        <v>95</v>
      </c>
      <c r="F31" s="8">
        <f>+Seguim_Proy_inversión!F39</f>
        <v>0</v>
      </c>
      <c r="G31" s="8">
        <f>+Seguim_Proy_inversión!G39</f>
        <v>0</v>
      </c>
      <c r="H31" s="8">
        <f>+Seguim_Proy_inversión!H39</f>
        <v>0</v>
      </c>
      <c r="I31" s="8">
        <f>+Seguim_Proy_inversión!I39</f>
        <v>0</v>
      </c>
      <c r="J31" s="8">
        <f>+Seguim_Proy_inversión!J39</f>
        <v>0</v>
      </c>
      <c r="K31" s="8">
        <f>+Seguim_Proy_inversión!K39</f>
        <v>1</v>
      </c>
      <c r="L31" s="8">
        <f>+Seguim_Proy_inversión!L39</f>
        <v>0</v>
      </c>
      <c r="M31" s="8">
        <f>+Seguim_Proy_inversión!M39</f>
        <v>0</v>
      </c>
      <c r="N31" s="8">
        <f>+Seguim_Proy_inversión!N39</f>
        <v>2</v>
      </c>
      <c r="O31" s="8">
        <f>+Seguim_Proy_inversión!O39</f>
        <v>3</v>
      </c>
      <c r="P31" s="8">
        <f>+Seguim_Proy_inversión!P39</f>
        <v>4</v>
      </c>
      <c r="Q31" s="8">
        <f>+Seguim_Proy_inversión!Q39</f>
        <v>4</v>
      </c>
      <c r="R31" s="8">
        <f t="shared" si="0"/>
        <v>4</v>
      </c>
      <c r="S31" s="32">
        <f t="shared" si="1"/>
        <v>1</v>
      </c>
    </row>
    <row r="32" spans="1:19" ht="30">
      <c r="A32" s="157"/>
      <c r="B32" s="157">
        <v>944</v>
      </c>
      <c r="C32" s="6" t="s">
        <v>96</v>
      </c>
      <c r="D32" s="43">
        <v>6</v>
      </c>
      <c r="E32" s="31" t="s">
        <v>97</v>
      </c>
      <c r="F32" s="8">
        <f>+Seguim_Proy_inversión!F40</f>
        <v>0</v>
      </c>
      <c r="G32" s="8">
        <f>+Seguim_Proy_inversión!G40</f>
        <v>0</v>
      </c>
      <c r="H32" s="8">
        <f>+Seguim_Proy_inversión!H40</f>
        <v>0</v>
      </c>
      <c r="I32" s="8">
        <f>+Seguim_Proy_inversión!I40</f>
        <v>0</v>
      </c>
      <c r="J32" s="8">
        <f>+Seguim_Proy_inversión!J40</f>
        <v>0</v>
      </c>
      <c r="K32" s="8">
        <f>+Seguim_Proy_inversión!K40</f>
        <v>0</v>
      </c>
      <c r="L32" s="8">
        <f>+Seguim_Proy_inversión!L40</f>
        <v>0</v>
      </c>
      <c r="M32" s="8">
        <f>+Seguim_Proy_inversión!M40</f>
        <v>0</v>
      </c>
      <c r="N32" s="8">
        <f>+Seguim_Proy_inversión!N40</f>
        <v>0</v>
      </c>
      <c r="O32" s="8">
        <f>+Seguim_Proy_inversión!O40</f>
        <v>6</v>
      </c>
      <c r="P32" s="8">
        <f>+Seguim_Proy_inversión!P40</f>
        <v>6</v>
      </c>
      <c r="Q32" s="8">
        <f>+Seguim_Proy_inversión!Q40</f>
        <v>6</v>
      </c>
      <c r="R32" s="8">
        <f t="shared" si="0"/>
        <v>6</v>
      </c>
      <c r="S32" s="32">
        <f t="shared" si="1"/>
        <v>1</v>
      </c>
    </row>
    <row r="33" spans="1:1023" ht="45">
      <c r="A33" s="157"/>
      <c r="B33" s="157"/>
      <c r="C33" s="6" t="s">
        <v>99</v>
      </c>
      <c r="D33" s="43">
        <v>1</v>
      </c>
      <c r="E33" s="31" t="s">
        <v>100</v>
      </c>
      <c r="F33" s="8">
        <f>+Seguim_Proy_inversión!F42</f>
        <v>0</v>
      </c>
      <c r="G33" s="8">
        <f>+Seguim_Proy_inversión!G42</f>
        <v>0</v>
      </c>
      <c r="H33" s="8">
        <f>+Seguim_Proy_inversión!H42</f>
        <v>0</v>
      </c>
      <c r="I33" s="8">
        <f>+Seguim_Proy_inversión!I42</f>
        <v>0</v>
      </c>
      <c r="J33" s="8">
        <f>+Seguim_Proy_inversión!J42</f>
        <v>0</v>
      </c>
      <c r="K33" s="8">
        <f>+Seguim_Proy_inversión!K42</f>
        <v>0</v>
      </c>
      <c r="L33" s="8">
        <f>+Seguim_Proy_inversión!L42</f>
        <v>0</v>
      </c>
      <c r="M33" s="8">
        <f>+Seguim_Proy_inversión!M42</f>
        <v>0</v>
      </c>
      <c r="N33" s="8">
        <f>+Seguim_Proy_inversión!N42</f>
        <v>0</v>
      </c>
      <c r="O33" s="8">
        <f>+Seguim_Proy_inversión!O42</f>
        <v>1</v>
      </c>
      <c r="P33" s="8">
        <f>+Seguim_Proy_inversión!P42</f>
        <v>1</v>
      </c>
      <c r="Q33" s="8">
        <f>+Seguim_Proy_inversión!Q42</f>
        <v>1</v>
      </c>
      <c r="R33" s="8">
        <f t="shared" si="0"/>
        <v>1</v>
      </c>
      <c r="S33" s="32">
        <f t="shared" si="1"/>
        <v>1</v>
      </c>
    </row>
    <row r="34" spans="1:1023" ht="45">
      <c r="A34" s="157"/>
      <c r="B34" s="6">
        <v>784</v>
      </c>
      <c r="C34" s="6" t="s">
        <v>105</v>
      </c>
      <c r="D34" s="45">
        <v>0.8</v>
      </c>
      <c r="E34" s="31" t="s">
        <v>106</v>
      </c>
      <c r="F34" s="8">
        <f>+Seguim_Proy_inversión!F45</f>
        <v>0</v>
      </c>
      <c r="G34" s="8">
        <f>+Seguim_Proy_inversión!G45</f>
        <v>0</v>
      </c>
      <c r="H34" s="8">
        <f>+Seguim_Proy_inversión!H45</f>
        <v>0</v>
      </c>
      <c r="I34" s="8">
        <f>+Seguim_Proy_inversión!I45</f>
        <v>0</v>
      </c>
      <c r="J34" s="8">
        <f>+Seguim_Proy_inversión!J45</f>
        <v>0</v>
      </c>
      <c r="K34" s="8">
        <f>+Seguim_Proy_inversión!K45</f>
        <v>0</v>
      </c>
      <c r="L34" s="8">
        <f>+Seguim_Proy_inversión!L45</f>
        <v>0</v>
      </c>
      <c r="M34" s="8">
        <f>+Seguim_Proy_inversión!M45</f>
        <v>0</v>
      </c>
      <c r="N34" s="8">
        <f>+Seguim_Proy_inversión!N45</f>
        <v>0</v>
      </c>
      <c r="O34" s="8">
        <f>+Seguim_Proy_inversión!O45</f>
        <v>0.71140000000000003</v>
      </c>
      <c r="P34" s="8">
        <f>+Seguim_Proy_inversión!P45</f>
        <v>0.71399999999999997</v>
      </c>
      <c r="Q34" s="8">
        <f>+Seguim_Proy_inversión!Q45</f>
        <v>0.78</v>
      </c>
      <c r="R34" s="8">
        <f t="shared" si="0"/>
        <v>0.78</v>
      </c>
      <c r="S34" s="32">
        <f t="shared" si="1"/>
        <v>0.97499999999999998</v>
      </c>
    </row>
    <row r="35" spans="1:1023" ht="12.75" customHeight="1">
      <c r="A35" s="12"/>
      <c r="B35" s="12"/>
      <c r="C35" s="12"/>
      <c r="D35" s="12"/>
      <c r="E35" s="12"/>
      <c r="F35" s="13">
        <v>0.8</v>
      </c>
      <c r="G35" s="13">
        <v>0.8</v>
      </c>
      <c r="H35" s="13">
        <v>0.8</v>
      </c>
      <c r="I35" s="13">
        <v>0.8</v>
      </c>
      <c r="J35" s="13">
        <v>0.8</v>
      </c>
      <c r="K35" s="13">
        <v>0.8</v>
      </c>
      <c r="L35" s="13">
        <v>0.8</v>
      </c>
      <c r="M35" s="13">
        <v>0.8</v>
      </c>
      <c r="N35" s="13">
        <v>0.8</v>
      </c>
      <c r="O35" s="13">
        <v>0.8</v>
      </c>
      <c r="P35" s="13">
        <v>0.8</v>
      </c>
      <c r="Q35" s="13">
        <v>0.8</v>
      </c>
      <c r="R35" s="13"/>
      <c r="S35" s="39"/>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c r="JC35" s="14"/>
      <c r="JD35" s="14"/>
      <c r="JE35" s="14"/>
      <c r="JF35" s="14"/>
      <c r="JG35" s="14"/>
      <c r="JH35" s="14"/>
      <c r="JI35" s="14"/>
      <c r="JJ35" s="14"/>
      <c r="JK35" s="14"/>
      <c r="JL35" s="14"/>
      <c r="JM35" s="14"/>
      <c r="JN35" s="14"/>
      <c r="JO35" s="14"/>
      <c r="JP35" s="14"/>
      <c r="JQ35" s="14"/>
      <c r="JR35" s="14"/>
      <c r="JS35" s="14"/>
      <c r="JT35" s="14"/>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4"/>
      <c r="NH35" s="14"/>
      <c r="NI35" s="14"/>
      <c r="NJ35" s="14"/>
      <c r="NK35" s="14"/>
      <c r="NL35" s="14"/>
      <c r="NM35" s="14"/>
      <c r="NN35" s="14"/>
      <c r="NO35" s="14"/>
      <c r="NP35" s="14"/>
      <c r="NQ35" s="14"/>
      <c r="NR35" s="14"/>
      <c r="NS35" s="14"/>
      <c r="NT35" s="14"/>
      <c r="NU35" s="14"/>
      <c r="NV35" s="14"/>
      <c r="NW35" s="14"/>
      <c r="NX35" s="14"/>
      <c r="NY35" s="14"/>
      <c r="NZ35" s="14"/>
      <c r="OA35" s="14"/>
      <c r="OB35" s="14"/>
      <c r="OC35" s="14"/>
      <c r="OD35" s="14"/>
      <c r="OE35" s="14"/>
      <c r="OF35" s="14"/>
      <c r="OG35" s="14"/>
      <c r="OH35" s="14"/>
      <c r="OI35" s="14"/>
      <c r="OJ35" s="14"/>
      <c r="OK35" s="14"/>
      <c r="OL35" s="14"/>
      <c r="OM35" s="14"/>
      <c r="ON35" s="14"/>
      <c r="OO35" s="14"/>
      <c r="OP35" s="14"/>
      <c r="OQ35" s="14"/>
      <c r="OR35" s="14"/>
      <c r="OS35" s="14"/>
      <c r="OT35" s="14"/>
      <c r="OU35" s="14"/>
      <c r="OV35" s="14"/>
      <c r="OW35" s="14"/>
      <c r="OX35" s="14"/>
      <c r="OY35" s="14"/>
      <c r="OZ35" s="14"/>
      <c r="PA35" s="14"/>
      <c r="PB35" s="14"/>
      <c r="PC35" s="14"/>
      <c r="PD35" s="14"/>
      <c r="PE35" s="14"/>
      <c r="PF35" s="14"/>
      <c r="PG35" s="14"/>
      <c r="PH35" s="14"/>
      <c r="PI35" s="14"/>
      <c r="PJ35" s="14"/>
      <c r="PK35" s="14"/>
      <c r="PL35" s="14"/>
      <c r="PM35" s="14"/>
      <c r="PN35" s="14"/>
      <c r="PO35" s="14"/>
      <c r="PP35" s="14"/>
      <c r="PQ35" s="14"/>
      <c r="PR35" s="14"/>
      <c r="PS35" s="14"/>
      <c r="PT35" s="14"/>
      <c r="PU35" s="14"/>
      <c r="PV35" s="14"/>
      <c r="PW35" s="14"/>
      <c r="PX35" s="14"/>
      <c r="PY35" s="14"/>
      <c r="PZ35" s="14"/>
      <c r="QA35" s="14"/>
      <c r="QB35" s="14"/>
      <c r="QC35" s="14"/>
      <c r="QD35" s="14"/>
      <c r="QE35" s="14"/>
      <c r="QF35" s="14"/>
      <c r="QG35" s="14"/>
      <c r="QH35" s="14"/>
      <c r="QI35" s="14"/>
      <c r="QJ35" s="14"/>
      <c r="QK35" s="14"/>
      <c r="QL35" s="14"/>
      <c r="QM35" s="14"/>
      <c r="QN35" s="14"/>
      <c r="QO35" s="14"/>
      <c r="QP35" s="14"/>
      <c r="QQ35" s="14"/>
      <c r="QR35" s="14"/>
      <c r="QS35" s="14"/>
      <c r="QT35" s="14"/>
      <c r="QU35" s="14"/>
      <c r="QV35" s="14"/>
      <c r="QW35" s="14"/>
      <c r="QX35" s="14"/>
      <c r="QY35" s="14"/>
      <c r="QZ35" s="14"/>
      <c r="RA35" s="14"/>
      <c r="RB35" s="14"/>
      <c r="RC35" s="14"/>
      <c r="RD35" s="14"/>
      <c r="RE35" s="14"/>
      <c r="RF35" s="14"/>
      <c r="RG35" s="14"/>
      <c r="RH35" s="14"/>
      <c r="RI35" s="14"/>
      <c r="RJ35" s="14"/>
      <c r="RK35" s="14"/>
      <c r="RL35" s="14"/>
      <c r="RM35" s="14"/>
      <c r="RN35" s="14"/>
      <c r="RO35" s="14"/>
      <c r="RP35" s="14"/>
      <c r="RQ35" s="14"/>
      <c r="RR35" s="14"/>
      <c r="RS35" s="14"/>
      <c r="RT35" s="14"/>
      <c r="RU35" s="14"/>
      <c r="RV35" s="14"/>
      <c r="RW35" s="14"/>
      <c r="RX35" s="14"/>
      <c r="RY35" s="14"/>
      <c r="RZ35" s="14"/>
      <c r="SA35" s="14"/>
      <c r="SB35" s="14"/>
      <c r="SC35" s="14"/>
      <c r="SD35" s="14"/>
      <c r="SE35" s="14"/>
      <c r="SF35" s="14"/>
      <c r="SG35" s="14"/>
      <c r="SH35" s="14"/>
      <c r="SI35" s="14"/>
      <c r="SJ35" s="14"/>
      <c r="SK35" s="14"/>
      <c r="SL35" s="14"/>
      <c r="SM35" s="14"/>
      <c r="SN35" s="14"/>
      <c r="SO35" s="14"/>
      <c r="SP35" s="14"/>
      <c r="SQ35" s="14"/>
      <c r="SR35" s="14"/>
      <c r="SS35" s="14"/>
      <c r="ST35" s="14"/>
      <c r="SU35" s="14"/>
      <c r="SV35" s="14"/>
      <c r="SW35" s="14"/>
      <c r="SX35" s="14"/>
      <c r="SY35" s="14"/>
      <c r="SZ35" s="14"/>
      <c r="TA35" s="14"/>
      <c r="TB35" s="14"/>
      <c r="TC35" s="14"/>
      <c r="TD35" s="14"/>
      <c r="TE35" s="14"/>
      <c r="TF35" s="14"/>
      <c r="TG35" s="14"/>
      <c r="TH35" s="14"/>
      <c r="TI35" s="14"/>
      <c r="TJ35" s="14"/>
      <c r="TK35" s="14"/>
      <c r="TL35" s="14"/>
      <c r="TM35" s="14"/>
      <c r="TN35" s="14"/>
      <c r="TO35" s="14"/>
      <c r="TP35" s="14"/>
      <c r="TQ35" s="14"/>
      <c r="TR35" s="14"/>
      <c r="TS35" s="14"/>
      <c r="TT35" s="14"/>
      <c r="TU35" s="14"/>
      <c r="TV35" s="14"/>
      <c r="TW35" s="14"/>
      <c r="TX35" s="14"/>
      <c r="TY35" s="14"/>
      <c r="TZ35" s="14"/>
      <c r="UA35" s="14"/>
      <c r="UB35" s="14"/>
      <c r="UC35" s="14"/>
      <c r="UD35" s="14"/>
      <c r="UE35" s="14"/>
      <c r="UF35" s="14"/>
      <c r="UG35" s="14"/>
      <c r="UH35" s="14"/>
      <c r="UI35" s="14"/>
      <c r="UJ35" s="14"/>
      <c r="UK35" s="14"/>
      <c r="UL35" s="14"/>
      <c r="UM35" s="14"/>
      <c r="UN35" s="14"/>
      <c r="UO35" s="14"/>
      <c r="UP35" s="14"/>
      <c r="UQ35" s="14"/>
      <c r="UR35" s="14"/>
      <c r="US35" s="14"/>
      <c r="UT35" s="14"/>
      <c r="UU35" s="14"/>
      <c r="UV35" s="14"/>
      <c r="UW35" s="14"/>
      <c r="UX35" s="14"/>
      <c r="UY35" s="14"/>
      <c r="UZ35" s="14"/>
      <c r="VA35" s="14"/>
      <c r="VB35" s="14"/>
      <c r="VC35" s="14"/>
      <c r="VD35" s="14"/>
      <c r="VE35" s="14"/>
      <c r="VF35" s="14"/>
      <c r="VG35" s="14"/>
      <c r="VH35" s="14"/>
      <c r="VI35" s="14"/>
      <c r="VJ35" s="14"/>
      <c r="VK35" s="14"/>
      <c r="VL35" s="14"/>
      <c r="VM35" s="14"/>
      <c r="VN35" s="14"/>
      <c r="VO35" s="14"/>
      <c r="VP35" s="14"/>
      <c r="VQ35" s="14"/>
      <c r="VR35" s="14"/>
      <c r="VS35" s="14"/>
      <c r="VT35" s="14"/>
      <c r="VU35" s="14"/>
      <c r="VV35" s="14"/>
      <c r="VW35" s="14"/>
      <c r="VX35" s="14"/>
      <c r="VY35" s="14"/>
      <c r="VZ35" s="14"/>
      <c r="WA35" s="14"/>
      <c r="WB35" s="14"/>
      <c r="WC35" s="14"/>
      <c r="WD35" s="14"/>
      <c r="WE35" s="14"/>
      <c r="WF35" s="14"/>
      <c r="WG35" s="14"/>
      <c r="WH35" s="14"/>
      <c r="WI35" s="14"/>
      <c r="WJ35" s="14"/>
      <c r="WK35" s="14"/>
      <c r="WL35" s="14"/>
      <c r="WM35" s="14"/>
      <c r="WN35" s="14"/>
      <c r="WO35" s="14"/>
      <c r="WP35" s="14"/>
      <c r="WQ35" s="14"/>
      <c r="WR35" s="14"/>
      <c r="WS35" s="14"/>
      <c r="WT35" s="14"/>
      <c r="WU35" s="14"/>
      <c r="WV35" s="14"/>
      <c r="WW35" s="14"/>
      <c r="WX35" s="14"/>
      <c r="WY35" s="14"/>
      <c r="WZ35" s="14"/>
      <c r="XA35" s="14"/>
      <c r="XB35" s="14"/>
      <c r="XC35" s="14"/>
      <c r="XD35" s="14"/>
      <c r="XE35" s="14"/>
      <c r="XF35" s="14"/>
      <c r="XG35" s="14"/>
      <c r="XH35" s="14"/>
      <c r="XI35" s="14"/>
      <c r="XJ35" s="14"/>
      <c r="XK35" s="14"/>
      <c r="XL35" s="14"/>
      <c r="XM35" s="14"/>
      <c r="XN35" s="14"/>
      <c r="XO35" s="14"/>
      <c r="XP35" s="14"/>
      <c r="XQ35" s="14"/>
      <c r="XR35" s="14"/>
      <c r="XS35" s="14"/>
      <c r="XT35" s="14"/>
      <c r="XU35" s="14"/>
      <c r="XV35" s="14"/>
      <c r="XW35" s="14"/>
      <c r="XX35" s="14"/>
      <c r="XY35" s="14"/>
      <c r="XZ35" s="14"/>
      <c r="YA35" s="14"/>
      <c r="YB35" s="14"/>
      <c r="YC35" s="14"/>
      <c r="YD35" s="14"/>
      <c r="YE35" s="14"/>
      <c r="YF35" s="14"/>
      <c r="YG35" s="14"/>
      <c r="YH35" s="14"/>
      <c r="YI35" s="14"/>
      <c r="YJ35" s="14"/>
      <c r="YK35" s="14"/>
      <c r="YL35" s="14"/>
      <c r="YM35" s="14"/>
      <c r="YN35" s="14"/>
      <c r="YO35" s="14"/>
      <c r="YP35" s="14"/>
      <c r="YQ35" s="14"/>
      <c r="YR35" s="14"/>
      <c r="YS35" s="14"/>
      <c r="YT35" s="14"/>
      <c r="YU35" s="14"/>
      <c r="YV35" s="14"/>
      <c r="YW35" s="14"/>
      <c r="YX35" s="14"/>
      <c r="YY35" s="14"/>
      <c r="YZ35" s="14"/>
      <c r="ZA35" s="14"/>
      <c r="ZB35" s="14"/>
      <c r="ZC35" s="14"/>
      <c r="ZD35" s="14"/>
      <c r="ZE35" s="14"/>
      <c r="ZF35" s="14"/>
      <c r="ZG35" s="14"/>
      <c r="ZH35" s="14"/>
      <c r="ZI35" s="14"/>
      <c r="ZJ35" s="14"/>
      <c r="ZK35" s="14"/>
      <c r="ZL35" s="14"/>
      <c r="ZM35" s="14"/>
      <c r="ZN35" s="14"/>
      <c r="ZO35" s="14"/>
      <c r="ZP35" s="14"/>
      <c r="ZQ35" s="14"/>
      <c r="ZR35" s="14"/>
      <c r="ZS35" s="14"/>
      <c r="ZT35" s="14"/>
      <c r="ZU35" s="14"/>
      <c r="ZV35" s="14"/>
      <c r="ZW35" s="14"/>
      <c r="ZX35" s="14"/>
      <c r="ZY35" s="14"/>
      <c r="ZZ35" s="14"/>
      <c r="AAA35" s="14"/>
      <c r="AAB35" s="14"/>
      <c r="AAC35" s="14"/>
      <c r="AAD35" s="14"/>
      <c r="AAE35" s="14"/>
      <c r="AAF35" s="14"/>
      <c r="AAG35" s="14"/>
      <c r="AAH35" s="14"/>
      <c r="AAI35" s="14"/>
      <c r="AAJ35" s="14"/>
      <c r="AAK35" s="14"/>
      <c r="AAL35" s="14"/>
      <c r="AAM35" s="14"/>
      <c r="AAN35" s="14"/>
      <c r="AAO35" s="14"/>
      <c r="AAP35" s="14"/>
      <c r="AAQ35" s="14"/>
      <c r="AAR35" s="14"/>
      <c r="AAS35" s="14"/>
      <c r="AAT35" s="14"/>
      <c r="AAU35" s="14"/>
      <c r="AAV35" s="14"/>
      <c r="AAW35" s="14"/>
      <c r="AAX35" s="14"/>
      <c r="AAY35" s="14"/>
      <c r="AAZ35" s="14"/>
      <c r="ABA35" s="14"/>
      <c r="ABB35" s="14"/>
      <c r="ABC35" s="14"/>
      <c r="ABD35" s="14"/>
      <c r="ABE35" s="14"/>
      <c r="ABF35" s="14"/>
      <c r="ABG35" s="14"/>
      <c r="ABH35" s="14"/>
      <c r="ABI35" s="14"/>
      <c r="ABJ35" s="14"/>
      <c r="ABK35" s="14"/>
      <c r="ABL35" s="14"/>
      <c r="ABM35" s="14"/>
      <c r="ABN35" s="14"/>
      <c r="ABO35" s="14"/>
      <c r="ABP35" s="14"/>
      <c r="ABQ35" s="14"/>
      <c r="ABR35" s="14"/>
      <c r="ABS35" s="14"/>
      <c r="ABT35" s="14"/>
      <c r="ABU35" s="14"/>
      <c r="ABV35" s="14"/>
      <c r="ABW35" s="14"/>
      <c r="ABX35" s="14"/>
      <c r="ABY35" s="14"/>
      <c r="ABZ35" s="14"/>
      <c r="ACA35" s="14"/>
      <c r="ACB35" s="14"/>
      <c r="ACC35" s="14"/>
      <c r="ACD35" s="14"/>
      <c r="ACE35" s="14"/>
      <c r="ACF35" s="14"/>
      <c r="ACG35" s="14"/>
      <c r="ACH35" s="14"/>
      <c r="ACI35" s="14"/>
      <c r="ACJ35" s="14"/>
      <c r="ACK35" s="14"/>
      <c r="ACL35" s="14"/>
      <c r="ACM35" s="14"/>
      <c r="ACN35" s="14"/>
      <c r="ACO35" s="14"/>
      <c r="ACP35" s="14"/>
      <c r="ACQ35" s="14"/>
      <c r="ACR35" s="14"/>
      <c r="ACS35" s="14"/>
      <c r="ACT35" s="14"/>
      <c r="ACU35" s="14"/>
      <c r="ACV35" s="14"/>
      <c r="ACW35" s="14"/>
      <c r="ACX35" s="14"/>
      <c r="ACY35" s="14"/>
      <c r="ACZ35" s="14"/>
      <c r="ADA35" s="14"/>
      <c r="ADB35" s="14"/>
      <c r="ADC35" s="14"/>
      <c r="ADD35" s="14"/>
      <c r="ADE35" s="14"/>
      <c r="ADF35" s="14"/>
      <c r="ADG35" s="14"/>
      <c r="ADH35" s="14"/>
      <c r="ADI35" s="14"/>
      <c r="ADJ35" s="14"/>
      <c r="ADK35" s="14"/>
      <c r="ADL35" s="14"/>
      <c r="ADM35" s="14"/>
      <c r="ADN35" s="14"/>
      <c r="ADO35" s="14"/>
      <c r="ADP35" s="14"/>
      <c r="ADQ35" s="14"/>
      <c r="ADR35" s="14"/>
      <c r="ADS35" s="14"/>
      <c r="ADT35" s="14"/>
      <c r="ADU35" s="14"/>
      <c r="ADV35" s="14"/>
      <c r="ADW35" s="14"/>
      <c r="ADX35" s="14"/>
      <c r="ADY35" s="14"/>
      <c r="ADZ35" s="14"/>
      <c r="AEA35" s="14"/>
      <c r="AEB35" s="14"/>
      <c r="AEC35" s="14"/>
      <c r="AED35" s="14"/>
      <c r="AEE35" s="14"/>
      <c r="AEF35" s="14"/>
      <c r="AEG35" s="14"/>
      <c r="AEH35" s="14"/>
      <c r="AEI35" s="14"/>
      <c r="AEJ35" s="14"/>
      <c r="AEK35" s="14"/>
      <c r="AEL35" s="14"/>
      <c r="AEM35" s="14"/>
      <c r="AEN35" s="14"/>
      <c r="AEO35" s="14"/>
      <c r="AEP35" s="14"/>
      <c r="AEQ35" s="14"/>
      <c r="AER35" s="14"/>
      <c r="AES35" s="14"/>
      <c r="AET35" s="14"/>
      <c r="AEU35" s="14"/>
      <c r="AEV35" s="14"/>
      <c r="AEW35" s="14"/>
      <c r="AEX35" s="14"/>
      <c r="AEY35" s="14"/>
      <c r="AEZ35" s="14"/>
      <c r="AFA35" s="14"/>
      <c r="AFB35" s="14"/>
      <c r="AFC35" s="14"/>
      <c r="AFD35" s="14"/>
      <c r="AFE35" s="14"/>
      <c r="AFF35" s="14"/>
      <c r="AFG35" s="14"/>
      <c r="AFH35" s="14"/>
      <c r="AFI35" s="14"/>
      <c r="AFJ35" s="14"/>
      <c r="AFK35" s="14"/>
      <c r="AFL35" s="14"/>
      <c r="AFM35" s="14"/>
      <c r="AFN35" s="14"/>
      <c r="AFO35" s="14"/>
      <c r="AFP35" s="14"/>
      <c r="AFQ35" s="14"/>
      <c r="AFR35" s="14"/>
      <c r="AFS35" s="14"/>
      <c r="AFT35" s="14"/>
      <c r="AFU35" s="14"/>
      <c r="AFV35" s="14"/>
      <c r="AFW35" s="14"/>
      <c r="AFX35" s="14"/>
      <c r="AFY35" s="14"/>
      <c r="AFZ35" s="14"/>
      <c r="AGA35" s="14"/>
      <c r="AGB35" s="14"/>
      <c r="AGC35" s="14"/>
      <c r="AGD35" s="14"/>
      <c r="AGE35" s="14"/>
      <c r="AGF35" s="14"/>
      <c r="AGG35" s="14"/>
      <c r="AGH35" s="14"/>
      <c r="AGI35" s="14"/>
      <c r="AGJ35" s="14"/>
      <c r="AGK35" s="14"/>
      <c r="AGL35" s="14"/>
      <c r="AGM35" s="14"/>
      <c r="AGN35" s="14"/>
      <c r="AGO35" s="14"/>
      <c r="AGP35" s="14"/>
      <c r="AGQ35" s="14"/>
      <c r="AGR35" s="14"/>
      <c r="AGS35" s="14"/>
      <c r="AGT35" s="14"/>
      <c r="AGU35" s="14"/>
      <c r="AGV35" s="14"/>
      <c r="AGW35" s="14"/>
      <c r="AGX35" s="14"/>
      <c r="AGY35" s="14"/>
      <c r="AGZ35" s="14"/>
      <c r="AHA35" s="14"/>
      <c r="AHB35" s="14"/>
      <c r="AHC35" s="14"/>
      <c r="AHD35" s="14"/>
      <c r="AHE35" s="14"/>
      <c r="AHF35" s="14"/>
      <c r="AHG35" s="14"/>
      <c r="AHH35" s="14"/>
      <c r="AHI35" s="14"/>
      <c r="AHJ35" s="14"/>
      <c r="AHK35" s="14"/>
      <c r="AHL35" s="14"/>
      <c r="AHM35" s="14"/>
      <c r="AHN35" s="14"/>
      <c r="AHO35" s="14"/>
      <c r="AHP35" s="14"/>
      <c r="AHQ35" s="14"/>
      <c r="AHR35" s="14"/>
      <c r="AHS35" s="14"/>
      <c r="AHT35" s="14"/>
      <c r="AHU35" s="14"/>
      <c r="AHV35" s="14"/>
      <c r="AHW35" s="14"/>
      <c r="AHX35" s="14"/>
      <c r="AHY35" s="14"/>
      <c r="AHZ35" s="14"/>
      <c r="AIA35" s="14"/>
      <c r="AIB35" s="14"/>
      <c r="AIC35" s="14"/>
      <c r="AID35" s="14"/>
      <c r="AIE35" s="14"/>
      <c r="AIF35" s="14"/>
      <c r="AIG35" s="14"/>
      <c r="AIH35" s="14"/>
      <c r="AII35" s="14"/>
      <c r="AIJ35" s="14"/>
      <c r="AIK35" s="14"/>
      <c r="AIL35" s="14"/>
      <c r="AIM35" s="14"/>
      <c r="AIN35" s="14"/>
      <c r="AIO35" s="14"/>
      <c r="AIP35" s="14"/>
      <c r="AIQ35" s="14"/>
      <c r="AIR35" s="14"/>
      <c r="AIS35" s="14"/>
      <c r="AIT35" s="14"/>
      <c r="AIU35" s="14"/>
      <c r="AIV35" s="14"/>
      <c r="AIW35" s="14"/>
      <c r="AIX35" s="14"/>
      <c r="AIY35" s="14"/>
      <c r="AIZ35" s="14"/>
      <c r="AJA35" s="14"/>
      <c r="AJB35" s="14"/>
      <c r="AJC35" s="14"/>
      <c r="AJD35" s="14"/>
      <c r="AJE35" s="14"/>
      <c r="AJF35" s="14"/>
      <c r="AJG35" s="14"/>
      <c r="AJH35" s="14"/>
      <c r="AJI35" s="14"/>
      <c r="AJJ35" s="14"/>
      <c r="AJK35" s="14"/>
      <c r="AJL35" s="14"/>
      <c r="AJM35" s="14"/>
      <c r="AJN35" s="14"/>
      <c r="AJO35" s="14"/>
      <c r="AJP35" s="14"/>
      <c r="AJQ35" s="14"/>
      <c r="AJR35" s="14"/>
      <c r="AJS35" s="14"/>
      <c r="AJT35" s="14"/>
      <c r="AJU35" s="14"/>
      <c r="AJV35" s="14"/>
      <c r="AJW35" s="14"/>
      <c r="AJX35" s="14"/>
      <c r="AJY35" s="14"/>
      <c r="AJZ35" s="14"/>
      <c r="AKA35" s="14"/>
      <c r="AKB35" s="14"/>
      <c r="AKC35" s="14"/>
      <c r="AKD35" s="14"/>
      <c r="AKE35" s="14"/>
      <c r="AKF35" s="14"/>
      <c r="AKG35" s="14"/>
      <c r="AKH35" s="14"/>
      <c r="AKI35" s="14"/>
      <c r="AKJ35" s="14"/>
      <c r="AKK35" s="14"/>
      <c r="AKL35" s="14"/>
      <c r="AKM35" s="14"/>
      <c r="AKN35" s="14"/>
      <c r="AKO35" s="14"/>
      <c r="AKP35" s="14"/>
      <c r="AKQ35" s="14"/>
      <c r="AKR35" s="14"/>
      <c r="AKS35" s="14"/>
      <c r="AKT35" s="14"/>
      <c r="AKU35" s="14"/>
      <c r="AKV35" s="14"/>
      <c r="AKW35" s="14"/>
      <c r="AKX35" s="14"/>
      <c r="AKY35" s="14"/>
      <c r="AKZ35" s="14"/>
      <c r="ALA35" s="14"/>
      <c r="ALB35" s="14"/>
      <c r="ALC35" s="14"/>
      <c r="ALD35" s="14"/>
      <c r="ALE35" s="14"/>
      <c r="ALF35" s="14"/>
      <c r="ALG35" s="14"/>
      <c r="ALH35" s="14"/>
      <c r="ALI35" s="14"/>
      <c r="ALJ35" s="14"/>
      <c r="ALK35" s="14"/>
      <c r="ALL35" s="14"/>
      <c r="ALM35" s="14"/>
      <c r="ALN35" s="14"/>
      <c r="ALO35" s="14"/>
      <c r="ALP35" s="14"/>
      <c r="ALQ35" s="14"/>
      <c r="ALR35" s="14"/>
      <c r="ALS35" s="14"/>
      <c r="ALT35" s="14"/>
      <c r="ALU35" s="14"/>
      <c r="ALV35" s="14"/>
      <c r="ALW35" s="14"/>
      <c r="ALX35" s="14"/>
      <c r="ALY35" s="14"/>
      <c r="ALZ35" s="14"/>
      <c r="AMA35" s="14"/>
      <c r="AMB35" s="14"/>
      <c r="AMC35" s="14"/>
      <c r="AMD35" s="14"/>
      <c r="AME35" s="14"/>
      <c r="AMF35" s="14"/>
      <c r="AMG35" s="14"/>
      <c r="AMH35" s="14"/>
      <c r="AMI35" s="14"/>
    </row>
    <row r="36" spans="1:1023" ht="30" customHeight="1">
      <c r="A36" s="154" t="s">
        <v>123</v>
      </c>
      <c r="B36" s="154"/>
      <c r="C36" s="154"/>
      <c r="D36" s="154"/>
      <c r="E36" s="154"/>
      <c r="F36" s="154"/>
      <c r="G36" s="154"/>
      <c r="H36" s="154"/>
      <c r="I36" s="154"/>
      <c r="J36" s="154"/>
      <c r="K36" s="154"/>
      <c r="L36" s="154"/>
      <c r="M36" s="154"/>
      <c r="N36" s="159"/>
      <c r="O36" s="159"/>
      <c r="P36" s="159"/>
      <c r="Q36" s="159"/>
      <c r="R36" s="159"/>
      <c r="S36" s="159"/>
    </row>
    <row r="37" spans="1:1023" ht="36.6" customHeight="1">
      <c r="A37" s="20"/>
      <c r="B37" s="20"/>
      <c r="C37" s="20"/>
      <c r="D37" s="20"/>
      <c r="E37" s="20"/>
      <c r="F37" s="20"/>
      <c r="G37" s="20"/>
      <c r="H37" s="20"/>
      <c r="I37" s="20"/>
      <c r="J37" s="20"/>
      <c r="K37" s="21"/>
      <c r="L37" s="21"/>
      <c r="M37" s="21"/>
      <c r="N37" s="155" t="s">
        <v>124</v>
      </c>
      <c r="O37" s="155"/>
      <c r="P37" s="155"/>
      <c r="Q37" s="155"/>
      <c r="R37" s="155"/>
      <c r="S37" s="155"/>
    </row>
    <row r="38" spans="1:1023" ht="36.6" customHeight="1">
      <c r="A38" s="20"/>
      <c r="B38" s="20"/>
      <c r="C38" s="20"/>
      <c r="D38" s="20"/>
      <c r="E38" s="20"/>
      <c r="F38" s="20"/>
      <c r="G38" s="20"/>
      <c r="H38" s="20"/>
      <c r="I38" s="20"/>
      <c r="J38" s="20"/>
      <c r="K38" s="21"/>
      <c r="L38" s="21"/>
      <c r="M38" s="21"/>
      <c r="N38" s="157" t="s">
        <v>26</v>
      </c>
      <c r="O38" s="157"/>
      <c r="P38" s="157"/>
      <c r="Q38" s="157"/>
      <c r="R38" s="157"/>
      <c r="S38" s="157"/>
    </row>
    <row r="39" spans="1:1023" ht="36.6" customHeight="1">
      <c r="A39" s="20"/>
      <c r="B39" s="20"/>
      <c r="C39" s="20"/>
      <c r="D39" s="20"/>
      <c r="E39" s="20"/>
      <c r="F39" s="20"/>
      <c r="G39" s="20"/>
      <c r="H39" s="20"/>
      <c r="I39" s="20"/>
      <c r="J39" s="20"/>
      <c r="K39" s="21"/>
      <c r="L39" s="21"/>
      <c r="M39" s="21"/>
      <c r="N39" s="157" t="s">
        <v>27</v>
      </c>
      <c r="O39" s="157"/>
      <c r="P39" s="157"/>
      <c r="Q39" s="157"/>
      <c r="R39" s="157"/>
      <c r="S39" s="157"/>
    </row>
  </sheetData>
  <mergeCells count="29">
    <mergeCell ref="A36:M36"/>
    <mergeCell ref="N36:S36"/>
    <mergeCell ref="N37:S37"/>
    <mergeCell ref="N38:S38"/>
    <mergeCell ref="N39:S39"/>
    <mergeCell ref="A13:S13"/>
    <mergeCell ref="A15:A34"/>
    <mergeCell ref="B15:B16"/>
    <mergeCell ref="B17:B18"/>
    <mergeCell ref="B19:B21"/>
    <mergeCell ref="B22:B26"/>
    <mergeCell ref="B27:B29"/>
    <mergeCell ref="B32:B33"/>
    <mergeCell ref="A10:F10"/>
    <mergeCell ref="G10:L10"/>
    <mergeCell ref="M10:O10"/>
    <mergeCell ref="P10:S10"/>
    <mergeCell ref="A11:F11"/>
    <mergeCell ref="G11:L11"/>
    <mergeCell ref="M11:O11"/>
    <mergeCell ref="P11:S11"/>
    <mergeCell ref="A1:T3"/>
    <mergeCell ref="A4:T6"/>
    <mergeCell ref="A7:S7"/>
    <mergeCell ref="A8:S8"/>
    <mergeCell ref="A9:F9"/>
    <mergeCell ref="G9:L9"/>
    <mergeCell ref="M9:O9"/>
    <mergeCell ref="P9:S9"/>
  </mergeCells>
  <dataValidations count="2">
    <dataValidation type="list" allowBlank="1" showErrorMessage="1" sqref="P9">
      <formula1>"EFICACIA,EFICIENCIA,EFECTIVIDAD"</formula1>
    </dataValidation>
    <dataValidation type="list" allowBlank="1" showErrorMessage="1" sqref="P11">
      <formula1>"INICIATIVAS,ASISTENTES,ACTIVIDADES,EQUIPAMIENTOS,POR CIENTO,PARTICIPANTES,NIÑOS Y NIÑAS,NIÑOS, NIÑAS Y JÓVENES,ORGANIZACIONES,ESPACIOS"</formula1>
    </dataValidation>
  </dataValidations>
  <printOptions horizontalCentered="1"/>
  <pageMargins left="0.20748031496063002" right="0.24094488188976407" top="0.77755905511810997" bottom="0.64448818897637805" header="0.47834645669291304" footer="0.25078740157480306"/>
  <pageSetup paperSize="0" scale="65" fitToWidth="0" fitToHeight="0" pageOrder="overThenDown" horizontalDpi="0" verticalDpi="0" copies="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39"/>
  <sheetViews>
    <sheetView workbookViewId="0"/>
  </sheetViews>
  <sheetFormatPr baseColWidth="10" defaultRowHeight="12.75"/>
  <cols>
    <col min="1" max="1" width="10.7109375" style="2" customWidth="1"/>
    <col min="2" max="2" width="9.140625" style="2" customWidth="1"/>
    <col min="3" max="3" width="21.85546875" style="2" customWidth="1"/>
    <col min="4" max="4" width="11.5703125" style="2" customWidth="1"/>
    <col min="5" max="5" width="22.7109375" style="2" customWidth="1"/>
    <col min="6" max="18" width="10.7109375" style="2" customWidth="1"/>
    <col min="19" max="19" width="12.140625" style="2" customWidth="1"/>
    <col min="20" max="21" width="13.5703125" style="2" customWidth="1"/>
    <col min="22" max="22" width="2.7109375" style="2" customWidth="1"/>
    <col min="23" max="1024" width="11.42578125" style="2" customWidth="1"/>
    <col min="1025" max="1025" width="11.42578125" customWidth="1"/>
  </cols>
  <sheetData>
    <row r="1" spans="1:22" s="1" customFormat="1" ht="13.9" customHeight="1">
      <c r="A1" s="152" t="s">
        <v>0</v>
      </c>
      <c r="B1" s="152"/>
      <c r="C1" s="152"/>
      <c r="D1" s="152"/>
      <c r="E1" s="152"/>
      <c r="F1" s="152"/>
      <c r="G1" s="152"/>
      <c r="H1" s="152"/>
      <c r="I1" s="152"/>
      <c r="J1" s="152"/>
      <c r="K1" s="152"/>
      <c r="L1" s="152"/>
      <c r="M1" s="152"/>
      <c r="N1" s="152"/>
      <c r="O1" s="152"/>
      <c r="P1" s="152"/>
      <c r="Q1" s="152"/>
      <c r="R1" s="152"/>
      <c r="S1" s="152"/>
      <c r="T1" s="152"/>
      <c r="U1" s="152"/>
      <c r="V1" s="46"/>
    </row>
    <row r="2" spans="1:22" s="1" customFormat="1" ht="13.9" customHeight="1">
      <c r="A2" s="152"/>
      <c r="B2" s="152"/>
      <c r="C2" s="152"/>
      <c r="D2" s="152"/>
      <c r="E2" s="152"/>
      <c r="F2" s="152"/>
      <c r="G2" s="152"/>
      <c r="H2" s="152"/>
      <c r="I2" s="152"/>
      <c r="J2" s="152"/>
      <c r="K2" s="152"/>
      <c r="L2" s="152"/>
      <c r="M2" s="152"/>
      <c r="N2" s="152"/>
      <c r="O2" s="152"/>
      <c r="P2" s="152"/>
      <c r="Q2" s="152"/>
      <c r="R2" s="152"/>
      <c r="S2" s="152"/>
      <c r="T2" s="152"/>
      <c r="U2" s="152"/>
      <c r="V2" s="46"/>
    </row>
    <row r="3" spans="1:22" s="1" customFormat="1" ht="13.9" customHeight="1">
      <c r="A3" s="152"/>
      <c r="B3" s="152"/>
      <c r="C3" s="152"/>
      <c r="D3" s="152"/>
      <c r="E3" s="152"/>
      <c r="F3" s="152"/>
      <c r="G3" s="152"/>
      <c r="H3" s="152"/>
      <c r="I3" s="152"/>
      <c r="J3" s="152"/>
      <c r="K3" s="152"/>
      <c r="L3" s="152"/>
      <c r="M3" s="152"/>
      <c r="N3" s="152"/>
      <c r="O3" s="152"/>
      <c r="P3" s="152"/>
      <c r="Q3" s="152"/>
      <c r="R3" s="152"/>
      <c r="S3" s="152"/>
      <c r="T3" s="152"/>
      <c r="U3" s="152"/>
      <c r="V3" s="46"/>
    </row>
    <row r="4" spans="1:22" s="1" customFormat="1" ht="13.9" customHeight="1">
      <c r="A4" s="152" t="s">
        <v>1</v>
      </c>
      <c r="B4" s="152"/>
      <c r="C4" s="152"/>
      <c r="D4" s="152"/>
      <c r="E4" s="152"/>
      <c r="F4" s="152"/>
      <c r="G4" s="152"/>
      <c r="H4" s="152"/>
      <c r="I4" s="152"/>
      <c r="J4" s="152"/>
      <c r="K4" s="152"/>
      <c r="L4" s="152"/>
      <c r="M4" s="152"/>
      <c r="N4" s="152"/>
      <c r="O4" s="152"/>
      <c r="P4" s="152"/>
      <c r="Q4" s="152"/>
      <c r="R4" s="152"/>
      <c r="S4" s="152"/>
      <c r="T4" s="152"/>
      <c r="U4" s="152"/>
      <c r="V4" s="46"/>
    </row>
    <row r="5" spans="1:22" s="1" customFormat="1" ht="13.9" customHeight="1">
      <c r="A5" s="152"/>
      <c r="B5" s="152"/>
      <c r="C5" s="152"/>
      <c r="D5" s="152"/>
      <c r="E5" s="152"/>
      <c r="F5" s="152"/>
      <c r="G5" s="152"/>
      <c r="H5" s="152"/>
      <c r="I5" s="152"/>
      <c r="J5" s="152"/>
      <c r="K5" s="152"/>
      <c r="L5" s="152"/>
      <c r="M5" s="152"/>
      <c r="N5" s="152"/>
      <c r="O5" s="152"/>
      <c r="P5" s="152"/>
      <c r="Q5" s="152"/>
      <c r="R5" s="152"/>
      <c r="S5" s="152"/>
      <c r="T5" s="152"/>
      <c r="U5" s="152"/>
      <c r="V5" s="46"/>
    </row>
    <row r="6" spans="1:22" s="1" customFormat="1" ht="13.9" customHeight="1">
      <c r="A6" s="152"/>
      <c r="B6" s="152"/>
      <c r="C6" s="152"/>
      <c r="D6" s="152"/>
      <c r="E6" s="152"/>
      <c r="F6" s="152"/>
      <c r="G6" s="152"/>
      <c r="H6" s="152"/>
      <c r="I6" s="152"/>
      <c r="J6" s="152"/>
      <c r="K6" s="152"/>
      <c r="L6" s="152"/>
      <c r="M6" s="152"/>
      <c r="N6" s="152"/>
      <c r="O6" s="152"/>
      <c r="P6" s="152"/>
      <c r="Q6" s="152"/>
      <c r="R6" s="152"/>
      <c r="S6" s="152"/>
      <c r="T6" s="152"/>
      <c r="U6" s="152"/>
      <c r="V6" s="46"/>
    </row>
    <row r="7" spans="1:22" s="1" customFormat="1">
      <c r="A7" s="153"/>
      <c r="B7" s="153"/>
      <c r="C7" s="153"/>
      <c r="D7" s="153"/>
      <c r="E7" s="153"/>
      <c r="F7" s="153"/>
      <c r="G7" s="153"/>
      <c r="H7" s="153"/>
      <c r="I7" s="153"/>
      <c r="J7" s="153"/>
      <c r="K7" s="153"/>
      <c r="L7" s="153"/>
      <c r="M7" s="153"/>
      <c r="N7" s="153"/>
      <c r="O7" s="153"/>
      <c r="P7" s="153"/>
      <c r="Q7" s="153"/>
      <c r="R7" s="153"/>
      <c r="S7" s="153"/>
      <c r="T7" s="153"/>
      <c r="U7" s="153"/>
    </row>
    <row r="8" spans="1:22" ht="30" customHeight="1">
      <c r="A8" s="154" t="s">
        <v>2</v>
      </c>
      <c r="B8" s="154"/>
      <c r="C8" s="154"/>
      <c r="D8" s="154"/>
      <c r="E8" s="154"/>
      <c r="F8" s="154"/>
      <c r="G8" s="154"/>
      <c r="H8" s="154"/>
      <c r="I8" s="154"/>
      <c r="J8" s="154"/>
      <c r="K8" s="154"/>
      <c r="L8" s="154"/>
      <c r="M8" s="154"/>
      <c r="N8" s="154"/>
      <c r="O8" s="154"/>
      <c r="P8" s="154"/>
      <c r="Q8" s="154"/>
      <c r="R8" s="154"/>
      <c r="S8" s="154"/>
      <c r="T8" s="154"/>
      <c r="U8" s="154"/>
    </row>
    <row r="9" spans="1:22" ht="42" customHeight="1">
      <c r="A9" s="155" t="s">
        <v>3</v>
      </c>
      <c r="B9" s="155"/>
      <c r="C9" s="155"/>
      <c r="D9" s="155"/>
      <c r="E9" s="155"/>
      <c r="F9" s="155"/>
      <c r="G9" s="156" t="s">
        <v>125</v>
      </c>
      <c r="H9" s="156"/>
      <c r="I9" s="156"/>
      <c r="J9" s="156"/>
      <c r="K9" s="156"/>
      <c r="L9" s="156"/>
      <c r="M9" s="155" t="s">
        <v>5</v>
      </c>
      <c r="N9" s="155"/>
      <c r="O9" s="155"/>
      <c r="P9" s="160" t="s">
        <v>29</v>
      </c>
      <c r="Q9" s="160"/>
      <c r="R9" s="160"/>
      <c r="S9" s="160"/>
      <c r="T9" s="160"/>
      <c r="U9" s="160"/>
    </row>
    <row r="10" spans="1:22" ht="42" customHeight="1">
      <c r="A10" s="155" t="s">
        <v>7</v>
      </c>
      <c r="B10" s="155"/>
      <c r="C10" s="155"/>
      <c r="D10" s="155"/>
      <c r="E10" s="155"/>
      <c r="F10" s="155"/>
      <c r="G10" s="156" t="s">
        <v>8</v>
      </c>
      <c r="H10" s="156"/>
      <c r="I10" s="156"/>
      <c r="J10" s="156"/>
      <c r="K10" s="156"/>
      <c r="L10" s="156"/>
      <c r="M10" s="155" t="s">
        <v>9</v>
      </c>
      <c r="N10" s="155"/>
      <c r="O10" s="155"/>
      <c r="P10" s="160" t="s">
        <v>10</v>
      </c>
      <c r="Q10" s="160"/>
      <c r="R10" s="160"/>
      <c r="S10" s="160"/>
      <c r="T10" s="160"/>
      <c r="U10" s="160"/>
    </row>
    <row r="11" spans="1:22" ht="52.9" customHeight="1">
      <c r="A11" s="155" t="s">
        <v>11</v>
      </c>
      <c r="B11" s="155"/>
      <c r="C11" s="155"/>
      <c r="D11" s="155"/>
      <c r="E11" s="155"/>
      <c r="F11" s="155"/>
      <c r="G11" s="156" t="s">
        <v>30</v>
      </c>
      <c r="H11" s="156"/>
      <c r="I11" s="156"/>
      <c r="J11" s="156"/>
      <c r="K11" s="156"/>
      <c r="L11" s="156"/>
      <c r="M11" s="155" t="s">
        <v>114</v>
      </c>
      <c r="N11" s="155"/>
      <c r="O11" s="155"/>
      <c r="P11" s="160" t="s">
        <v>31</v>
      </c>
      <c r="Q11" s="160"/>
      <c r="R11" s="160"/>
      <c r="S11" s="160"/>
      <c r="T11" s="160"/>
      <c r="U11" s="160"/>
    </row>
    <row r="12" spans="1:22" customFormat="1" ht="6.75" customHeight="1"/>
    <row r="13" spans="1:22" ht="30" customHeight="1">
      <c r="A13" s="154" t="s">
        <v>115</v>
      </c>
      <c r="B13" s="154"/>
      <c r="C13" s="154"/>
      <c r="D13" s="154"/>
      <c r="E13" s="154"/>
      <c r="F13" s="154"/>
      <c r="G13" s="154"/>
      <c r="H13" s="154"/>
      <c r="I13" s="154"/>
      <c r="J13" s="154"/>
      <c r="K13" s="154"/>
      <c r="L13" s="154"/>
      <c r="M13" s="154"/>
      <c r="N13" s="154"/>
      <c r="O13" s="154"/>
      <c r="P13" s="154"/>
      <c r="Q13" s="154"/>
      <c r="R13" s="154"/>
      <c r="S13" s="154"/>
      <c r="T13" s="154"/>
      <c r="U13" s="154"/>
    </row>
    <row r="14" spans="1:22" ht="45">
      <c r="A14" s="3" t="s">
        <v>33</v>
      </c>
      <c r="B14" s="3" t="s">
        <v>34</v>
      </c>
      <c r="C14" s="5" t="s">
        <v>35</v>
      </c>
      <c r="D14" s="5" t="s">
        <v>120</v>
      </c>
      <c r="E14" s="5" t="s">
        <v>37</v>
      </c>
      <c r="F14" s="5" t="s">
        <v>38</v>
      </c>
      <c r="G14" s="3" t="s">
        <v>39</v>
      </c>
      <c r="H14" s="3" t="s">
        <v>40</v>
      </c>
      <c r="I14" s="3" t="s">
        <v>41</v>
      </c>
      <c r="J14" s="3" t="s">
        <v>42</v>
      </c>
      <c r="K14" s="3" t="s">
        <v>43</v>
      </c>
      <c r="L14" s="3" t="s">
        <v>44</v>
      </c>
      <c r="M14" s="3" t="s">
        <v>45</v>
      </c>
      <c r="N14" s="3" t="s">
        <v>46</v>
      </c>
      <c r="O14" s="3" t="s">
        <v>47</v>
      </c>
      <c r="P14" s="3" t="s">
        <v>48</v>
      </c>
      <c r="Q14" s="3" t="s">
        <v>49</v>
      </c>
      <c r="R14" s="3" t="s">
        <v>121</v>
      </c>
      <c r="S14" s="3" t="s">
        <v>111</v>
      </c>
      <c r="T14" s="3" t="s">
        <v>126</v>
      </c>
      <c r="U14" s="3" t="s">
        <v>127</v>
      </c>
    </row>
    <row r="15" spans="1:22" ht="15">
      <c r="A15" s="157">
        <v>2015</v>
      </c>
      <c r="B15" s="157">
        <v>914</v>
      </c>
      <c r="C15" s="6" t="s">
        <v>53</v>
      </c>
      <c r="D15" s="43">
        <v>92000</v>
      </c>
      <c r="E15" s="31" t="s">
        <v>54</v>
      </c>
      <c r="F15" s="32">
        <f>+Seguim_Avance_Metas_PDD!F15/$D15</f>
        <v>0</v>
      </c>
      <c r="G15" s="32">
        <f>+Seguim_Avance_Metas_PDD!G15/$D15</f>
        <v>0</v>
      </c>
      <c r="H15" s="32">
        <f>+Seguim_Avance_Metas_PDD!H15/$D15</f>
        <v>0</v>
      </c>
      <c r="I15" s="32">
        <f>+Seguim_Avance_Metas_PDD!I15/$D15</f>
        <v>0</v>
      </c>
      <c r="J15" s="32">
        <f>+Seguim_Avance_Metas_PDD!J15/$D15</f>
        <v>0</v>
      </c>
      <c r="K15" s="32">
        <f>+Seguim_Avance_Metas_PDD!K15/$D15</f>
        <v>0</v>
      </c>
      <c r="L15" s="32">
        <f>+Seguim_Avance_Metas_PDD!L15/$D15</f>
        <v>0</v>
      </c>
      <c r="M15" s="32">
        <f>+Seguim_Avance_Metas_PDD!M15/$D15</f>
        <v>0</v>
      </c>
      <c r="N15" s="32">
        <f>+Seguim_Avance_Metas_PDD!N15/$D15</f>
        <v>0</v>
      </c>
      <c r="O15" s="32">
        <f>+Seguim_Avance_Metas_PDD!O15/$D15</f>
        <v>0.6226739130434783</v>
      </c>
      <c r="P15" s="32">
        <f>+Seguim_Avance_Metas_PDD!P15/$D15</f>
        <v>0.79041304347826091</v>
      </c>
      <c r="Q15" s="32">
        <f>+Seguim_Avance_Metas_PDD!Q15/$D15</f>
        <v>0.86985869565217389</v>
      </c>
      <c r="R15" s="32">
        <f t="shared" ref="R15:R34" si="0">MAX(E15,F15,G15,H15,I15,J15,K15,L15,M15,N15,O15,P15)</f>
        <v>0.79041304347826091</v>
      </c>
      <c r="S15" s="32">
        <f t="shared" ref="S15:S34" si="1">+R15/12</f>
        <v>6.5867753623188405E-2</v>
      </c>
      <c r="T15" s="40">
        <v>0.7</v>
      </c>
      <c r="U15" s="163">
        <f>+R15*T15+R16*T16</f>
        <v>1.0632891304347827</v>
      </c>
    </row>
    <row r="16" spans="1:22" ht="15">
      <c r="A16" s="157"/>
      <c r="B16" s="157"/>
      <c r="C16" s="6" t="s">
        <v>55</v>
      </c>
      <c r="D16" s="43">
        <v>50</v>
      </c>
      <c r="E16" s="31" t="s">
        <v>56</v>
      </c>
      <c r="F16" s="32">
        <f>+Seguim_Avance_Metas_PDD!F16/$D16</f>
        <v>0</v>
      </c>
      <c r="G16" s="32">
        <f>+Seguim_Avance_Metas_PDD!G16/$D16</f>
        <v>0</v>
      </c>
      <c r="H16" s="32">
        <f>+Seguim_Avance_Metas_PDD!H16/$D16</f>
        <v>0</v>
      </c>
      <c r="I16" s="32">
        <f>+Seguim_Avance_Metas_PDD!I16/$D16</f>
        <v>0</v>
      </c>
      <c r="J16" s="32">
        <f>+Seguim_Avance_Metas_PDD!J16/$D16</f>
        <v>0</v>
      </c>
      <c r="K16" s="32">
        <f>+Seguim_Avance_Metas_PDD!K16/$D16</f>
        <v>0</v>
      </c>
      <c r="L16" s="32">
        <f>+Seguim_Avance_Metas_PDD!L16/$D16</f>
        <v>0</v>
      </c>
      <c r="M16" s="32">
        <f>+Seguim_Avance_Metas_PDD!M16/$D16</f>
        <v>0</v>
      </c>
      <c r="N16" s="32">
        <f>+Seguim_Avance_Metas_PDD!N16/$D16</f>
        <v>0</v>
      </c>
      <c r="O16" s="32">
        <f>+Seguim_Avance_Metas_PDD!O16/$D16</f>
        <v>0.84</v>
      </c>
      <c r="P16" s="32">
        <f>+Seguim_Avance_Metas_PDD!P16/$D16</f>
        <v>1.7</v>
      </c>
      <c r="Q16" s="32">
        <f>+Seguim_Avance_Metas_PDD!Q16/$D16</f>
        <v>1.7</v>
      </c>
      <c r="R16" s="32">
        <f t="shared" si="0"/>
        <v>1.7</v>
      </c>
      <c r="S16" s="32">
        <f t="shared" si="1"/>
        <v>0.14166666666666666</v>
      </c>
      <c r="T16" s="40">
        <v>0.3</v>
      </c>
      <c r="U16" s="163"/>
    </row>
    <row r="17" spans="1:21" ht="15">
      <c r="A17" s="157"/>
      <c r="B17" s="157">
        <v>915</v>
      </c>
      <c r="C17" s="6" t="s">
        <v>57</v>
      </c>
      <c r="D17" s="43">
        <v>65216</v>
      </c>
      <c r="E17" s="31" t="s">
        <v>58</v>
      </c>
      <c r="F17" s="32">
        <f>+Seguim_Avance_Metas_PDD!F17/$D17</f>
        <v>0</v>
      </c>
      <c r="G17" s="32">
        <f>+Seguim_Avance_Metas_PDD!G17/$D17</f>
        <v>0</v>
      </c>
      <c r="H17" s="32">
        <f>+Seguim_Avance_Metas_PDD!H17/$D17</f>
        <v>0</v>
      </c>
      <c r="I17" s="32">
        <f>+Seguim_Avance_Metas_PDD!I17/$D17</f>
        <v>0</v>
      </c>
      <c r="J17" s="32">
        <f>+Seguim_Avance_Metas_PDD!J17/$D17</f>
        <v>0</v>
      </c>
      <c r="K17" s="32">
        <f>+Seguim_Avance_Metas_PDD!K17/$D17</f>
        <v>0</v>
      </c>
      <c r="L17" s="32">
        <f>+Seguim_Avance_Metas_PDD!L17/$D17</f>
        <v>0</v>
      </c>
      <c r="M17" s="32">
        <f>+Seguim_Avance_Metas_PDD!M17/$D17</f>
        <v>0</v>
      </c>
      <c r="N17" s="32">
        <f>+Seguim_Avance_Metas_PDD!N17/$D17</f>
        <v>0</v>
      </c>
      <c r="O17" s="32">
        <f>+Seguim_Avance_Metas_PDD!O17/$D17</f>
        <v>0.78776680569185475</v>
      </c>
      <c r="P17" s="32">
        <f>+Seguim_Avance_Metas_PDD!P17/$D17</f>
        <v>0.90407262021589796</v>
      </c>
      <c r="Q17" s="32">
        <f>+Seguim_Avance_Metas_PDD!Q17/$D17</f>
        <v>0.90407262021589796</v>
      </c>
      <c r="R17" s="32">
        <f t="shared" si="0"/>
        <v>0.90407262021589796</v>
      </c>
      <c r="S17" s="32">
        <f t="shared" si="1"/>
        <v>7.5339385017991492E-2</v>
      </c>
      <c r="T17" s="32">
        <v>0.7</v>
      </c>
      <c r="U17" s="163">
        <f>+R17*T17+R18*T18</f>
        <v>0.71685083415112849</v>
      </c>
    </row>
    <row r="18" spans="1:21" ht="30">
      <c r="A18" s="157"/>
      <c r="B18" s="157"/>
      <c r="C18" s="6" t="s">
        <v>59</v>
      </c>
      <c r="D18" s="43">
        <v>150</v>
      </c>
      <c r="E18" s="31" t="s">
        <v>60</v>
      </c>
      <c r="F18" s="32">
        <f>+Seguim_Avance_Metas_PDD!F18/$D18</f>
        <v>0</v>
      </c>
      <c r="G18" s="32">
        <f>+Seguim_Avance_Metas_PDD!G18/$D18</f>
        <v>0</v>
      </c>
      <c r="H18" s="32">
        <f>+Seguim_Avance_Metas_PDD!H18/$D18</f>
        <v>0</v>
      </c>
      <c r="I18" s="32">
        <f>+Seguim_Avance_Metas_PDD!I18/$D18</f>
        <v>0</v>
      </c>
      <c r="J18" s="32">
        <f>+Seguim_Avance_Metas_PDD!J18/$D18</f>
        <v>0</v>
      </c>
      <c r="K18" s="32">
        <f>+Seguim_Avance_Metas_PDD!K18/$D18</f>
        <v>0</v>
      </c>
      <c r="L18" s="32">
        <f>+Seguim_Avance_Metas_PDD!L18/$D18</f>
        <v>0</v>
      </c>
      <c r="M18" s="32">
        <f>+Seguim_Avance_Metas_PDD!M18/$D18</f>
        <v>0</v>
      </c>
      <c r="N18" s="32">
        <f>+Seguim_Avance_Metas_PDD!N18/$D18</f>
        <v>0</v>
      </c>
      <c r="O18" s="32">
        <f>+Seguim_Avance_Metas_PDD!O18/$D18</f>
        <v>0.28000000000000003</v>
      </c>
      <c r="P18" s="32">
        <f>+Seguim_Avance_Metas_PDD!P18/$D18</f>
        <v>0.28000000000000003</v>
      </c>
      <c r="Q18" s="32">
        <f>+Seguim_Avance_Metas_PDD!Q18/$D18</f>
        <v>0.28000000000000003</v>
      </c>
      <c r="R18" s="32">
        <f t="shared" si="0"/>
        <v>0.28000000000000003</v>
      </c>
      <c r="S18" s="32">
        <f t="shared" si="1"/>
        <v>2.3333333333333334E-2</v>
      </c>
      <c r="T18" s="32">
        <v>0.3</v>
      </c>
      <c r="U18" s="163"/>
    </row>
    <row r="19" spans="1:21" ht="15">
      <c r="A19" s="157"/>
      <c r="B19" s="157">
        <v>772</v>
      </c>
      <c r="C19" s="6" t="s">
        <v>61</v>
      </c>
      <c r="D19" s="43">
        <v>6</v>
      </c>
      <c r="E19" s="31" t="s">
        <v>62</v>
      </c>
      <c r="F19" s="32">
        <f>+Seguim_Avance_Metas_PDD!F19/$D19</f>
        <v>0</v>
      </c>
      <c r="G19" s="32">
        <f>+Seguim_Avance_Metas_PDD!G19/$D19</f>
        <v>0</v>
      </c>
      <c r="H19" s="32">
        <f>+Seguim_Avance_Metas_PDD!H19/$D19</f>
        <v>0</v>
      </c>
      <c r="I19" s="32">
        <f>+Seguim_Avance_Metas_PDD!I19/$D19</f>
        <v>0</v>
      </c>
      <c r="J19" s="32">
        <f>+Seguim_Avance_Metas_PDD!J19/$D19</f>
        <v>0</v>
      </c>
      <c r="K19" s="32">
        <f>+Seguim_Avance_Metas_PDD!K19/$D19</f>
        <v>0</v>
      </c>
      <c r="L19" s="32">
        <f>+Seguim_Avance_Metas_PDD!L19/$D19</f>
        <v>0</v>
      </c>
      <c r="M19" s="32">
        <f>+Seguim_Avance_Metas_PDD!M19/$D19</f>
        <v>0</v>
      </c>
      <c r="N19" s="32">
        <f>+Seguim_Avance_Metas_PDD!N19/$D19</f>
        <v>0</v>
      </c>
      <c r="O19" s="32">
        <f>+Seguim_Avance_Metas_PDD!O19/$D19</f>
        <v>0.83333333333333337</v>
      </c>
      <c r="P19" s="32">
        <f>+Seguim_Avance_Metas_PDD!P19/$D19</f>
        <v>0.83333333333333337</v>
      </c>
      <c r="Q19" s="32">
        <f>+Seguim_Avance_Metas_PDD!Q19/$D19</f>
        <v>0.83333333333333337</v>
      </c>
      <c r="R19" s="32">
        <f t="shared" si="0"/>
        <v>0.83333333333333337</v>
      </c>
      <c r="S19" s="32">
        <f t="shared" si="1"/>
        <v>6.9444444444444448E-2</v>
      </c>
      <c r="T19" s="32">
        <v>0.4</v>
      </c>
      <c r="U19" s="163">
        <f>+R19*T19+R20*T20+R21*T21</f>
        <v>0.63333333333333341</v>
      </c>
    </row>
    <row r="20" spans="1:21" ht="15">
      <c r="A20" s="157"/>
      <c r="B20" s="157"/>
      <c r="C20" s="6" t="s">
        <v>63</v>
      </c>
      <c r="D20" s="43">
        <v>100</v>
      </c>
      <c r="E20" s="31" t="s">
        <v>64</v>
      </c>
      <c r="F20" s="32">
        <f>+Seguim_Avance_Metas_PDD!F20/$D20</f>
        <v>0</v>
      </c>
      <c r="G20" s="32">
        <f>+Seguim_Avance_Metas_PDD!G20/$D20</f>
        <v>0</v>
      </c>
      <c r="H20" s="32">
        <f>+Seguim_Avance_Metas_PDD!H20/$D20</f>
        <v>0</v>
      </c>
      <c r="I20" s="32">
        <f>+Seguim_Avance_Metas_PDD!I20/$D20</f>
        <v>0</v>
      </c>
      <c r="J20" s="32">
        <f>+Seguim_Avance_Metas_PDD!J20/$D20</f>
        <v>0</v>
      </c>
      <c r="K20" s="32">
        <f>+Seguim_Avance_Metas_PDD!K20/$D20</f>
        <v>0</v>
      </c>
      <c r="L20" s="32">
        <f>+Seguim_Avance_Metas_PDD!L20/$D20</f>
        <v>0</v>
      </c>
      <c r="M20" s="32">
        <f>+Seguim_Avance_Metas_PDD!M20/$D20</f>
        <v>0</v>
      </c>
      <c r="N20" s="32">
        <f>+Seguim_Avance_Metas_PDD!N20/$D20</f>
        <v>0</v>
      </c>
      <c r="O20" s="32">
        <f>+Seguim_Avance_Metas_PDD!O20/$D20</f>
        <v>0.23</v>
      </c>
      <c r="P20" s="32">
        <f>+Seguim_Avance_Metas_PDD!P20/$D20</f>
        <v>0.56000000000000005</v>
      </c>
      <c r="Q20" s="32">
        <f>+Seguim_Avance_Metas_PDD!Q20/$D20</f>
        <v>0.56000000000000005</v>
      </c>
      <c r="R20" s="32">
        <f t="shared" si="0"/>
        <v>0.56000000000000005</v>
      </c>
      <c r="S20" s="32">
        <f t="shared" si="1"/>
        <v>4.6666666666666669E-2</v>
      </c>
      <c r="T20" s="32">
        <v>0.5</v>
      </c>
      <c r="U20" s="163"/>
    </row>
    <row r="21" spans="1:21" ht="15">
      <c r="A21" s="157"/>
      <c r="B21" s="157"/>
      <c r="C21" s="6" t="s">
        <v>63</v>
      </c>
      <c r="D21" s="43">
        <v>5</v>
      </c>
      <c r="E21" s="31" t="s">
        <v>65</v>
      </c>
      <c r="F21" s="32">
        <f>+Seguim_Avance_Metas_PDD!F21/$D21</f>
        <v>0</v>
      </c>
      <c r="G21" s="32">
        <f>+Seguim_Avance_Metas_PDD!G21/$D21</f>
        <v>0</v>
      </c>
      <c r="H21" s="32">
        <f>+Seguim_Avance_Metas_PDD!H21/$D21</f>
        <v>0</v>
      </c>
      <c r="I21" s="32">
        <f>+Seguim_Avance_Metas_PDD!I21/$D21</f>
        <v>0</v>
      </c>
      <c r="J21" s="32">
        <f>+Seguim_Avance_Metas_PDD!J21/$D21</f>
        <v>0</v>
      </c>
      <c r="K21" s="32">
        <f>+Seguim_Avance_Metas_PDD!K21/$D21</f>
        <v>0</v>
      </c>
      <c r="L21" s="32">
        <f>+Seguim_Avance_Metas_PDD!L21/$D21</f>
        <v>0</v>
      </c>
      <c r="M21" s="32">
        <f>+Seguim_Avance_Metas_PDD!M21/$D21</f>
        <v>0</v>
      </c>
      <c r="N21" s="32">
        <f>+Seguim_Avance_Metas_PDD!N21/$D21</f>
        <v>0</v>
      </c>
      <c r="O21" s="32">
        <f>+Seguim_Avance_Metas_PDD!O21/$D21</f>
        <v>0</v>
      </c>
      <c r="P21" s="32">
        <f>+Seguim_Avance_Metas_PDD!P21/$D21</f>
        <v>0.2</v>
      </c>
      <c r="Q21" s="32">
        <f>+Seguim_Avance_Metas_PDD!Q21/$D21</f>
        <v>0.4</v>
      </c>
      <c r="R21" s="32">
        <f t="shared" si="0"/>
        <v>0.2</v>
      </c>
      <c r="S21" s="32">
        <f t="shared" si="1"/>
        <v>1.6666666666666666E-2</v>
      </c>
      <c r="T21" s="32">
        <v>0.1</v>
      </c>
      <c r="U21" s="163"/>
    </row>
    <row r="22" spans="1:21" ht="15">
      <c r="A22" s="157"/>
      <c r="B22" s="157">
        <v>795</v>
      </c>
      <c r="C22" s="6" t="s">
        <v>66</v>
      </c>
      <c r="D22" s="43">
        <v>1140000</v>
      </c>
      <c r="E22" s="31" t="s">
        <v>67</v>
      </c>
      <c r="F22" s="32">
        <f>+Seguim_Avance_Metas_PDD!F22/$D22</f>
        <v>0</v>
      </c>
      <c r="G22" s="32">
        <f>+Seguim_Avance_Metas_PDD!G22/$D22</f>
        <v>0</v>
      </c>
      <c r="H22" s="32">
        <f>+Seguim_Avance_Metas_PDD!H22/$D22</f>
        <v>0</v>
      </c>
      <c r="I22" s="32">
        <f>+Seguim_Avance_Metas_PDD!I22/$D22</f>
        <v>0</v>
      </c>
      <c r="J22" s="32">
        <f>+Seguim_Avance_Metas_PDD!J22/$D22</f>
        <v>0</v>
      </c>
      <c r="K22" s="32">
        <f>+Seguim_Avance_Metas_PDD!K22/$D22</f>
        <v>0</v>
      </c>
      <c r="L22" s="32">
        <f>+Seguim_Avance_Metas_PDD!L22/$D22</f>
        <v>0</v>
      </c>
      <c r="M22" s="32">
        <f>+Seguim_Avance_Metas_PDD!M22/$D22</f>
        <v>0</v>
      </c>
      <c r="N22" s="32">
        <f>+Seguim_Avance_Metas_PDD!N22/$D22</f>
        <v>0</v>
      </c>
      <c r="O22" s="32">
        <f>+Seguim_Avance_Metas_PDD!O22/$D22</f>
        <v>1.0504675438596491</v>
      </c>
      <c r="P22" s="32">
        <f>+Seguim_Avance_Metas_PDD!P22/$D22</f>
        <v>1.3671552631578947</v>
      </c>
      <c r="Q22" s="32">
        <f>+Seguim_Avance_Metas_PDD!Q22/$D22</f>
        <v>1.5247184210526317</v>
      </c>
      <c r="R22" s="32">
        <f t="shared" si="0"/>
        <v>1.3671552631578947</v>
      </c>
      <c r="S22" s="32">
        <f t="shared" si="1"/>
        <v>0.11392960526315789</v>
      </c>
      <c r="T22" s="32">
        <v>0.2</v>
      </c>
      <c r="U22" s="163">
        <f>+R22*T22+R23*T23+R24*T24+R25*T25+R26*T26</f>
        <v>0.54363160595541271</v>
      </c>
    </row>
    <row r="23" spans="1:21" ht="15">
      <c r="A23" s="157"/>
      <c r="B23" s="157"/>
      <c r="C23" s="6" t="s">
        <v>63</v>
      </c>
      <c r="D23" s="43">
        <v>2486</v>
      </c>
      <c r="E23" s="31" t="s">
        <v>72</v>
      </c>
      <c r="F23" s="32">
        <f>+Seguim_Avance_Metas_PDD!F23/$D23</f>
        <v>0</v>
      </c>
      <c r="G23" s="32">
        <f>+Seguim_Avance_Metas_PDD!G23/$D23</f>
        <v>0</v>
      </c>
      <c r="H23" s="32">
        <f>+Seguim_Avance_Metas_PDD!H23/$D23</f>
        <v>0</v>
      </c>
      <c r="I23" s="32">
        <f>+Seguim_Avance_Metas_PDD!I23/$D23</f>
        <v>0</v>
      </c>
      <c r="J23" s="32">
        <f>+Seguim_Avance_Metas_PDD!J23/$D23</f>
        <v>0</v>
      </c>
      <c r="K23" s="32">
        <f>+Seguim_Avance_Metas_PDD!K23/$D23</f>
        <v>0</v>
      </c>
      <c r="L23" s="32">
        <f>+Seguim_Avance_Metas_PDD!L23/$D23</f>
        <v>0</v>
      </c>
      <c r="M23" s="32">
        <f>+Seguim_Avance_Metas_PDD!M23/$D23</f>
        <v>0</v>
      </c>
      <c r="N23" s="32">
        <f>+Seguim_Avance_Metas_PDD!N23/$D23</f>
        <v>0</v>
      </c>
      <c r="O23" s="32">
        <f>+Seguim_Avance_Metas_PDD!O23/$D23</f>
        <v>0.28921962992759453</v>
      </c>
      <c r="P23" s="32">
        <f>+Seguim_Avance_Metas_PDD!P23/$D23</f>
        <v>0.28921962992759453</v>
      </c>
      <c r="Q23" s="32">
        <f>+Seguim_Avance_Metas_PDD!Q23/$D23</f>
        <v>0.31415929203539822</v>
      </c>
      <c r="R23" s="32">
        <f t="shared" si="0"/>
        <v>0.28921962992759453</v>
      </c>
      <c r="S23" s="32">
        <f t="shared" si="1"/>
        <v>2.4101635827299545E-2</v>
      </c>
      <c r="T23" s="32">
        <v>0.3</v>
      </c>
      <c r="U23" s="163"/>
    </row>
    <row r="24" spans="1:21" ht="38.25">
      <c r="A24" s="157"/>
      <c r="B24" s="157"/>
      <c r="C24" s="36" t="s">
        <v>75</v>
      </c>
      <c r="D24" s="43">
        <v>303000</v>
      </c>
      <c r="E24" s="31" t="s">
        <v>69</v>
      </c>
      <c r="F24" s="32">
        <f>+Seguim_Avance_Metas_PDD!F24/$D24</f>
        <v>0</v>
      </c>
      <c r="G24" s="32">
        <f>+Seguim_Avance_Metas_PDD!G24/$D24</f>
        <v>0</v>
      </c>
      <c r="H24" s="32">
        <f>+Seguim_Avance_Metas_PDD!H24/$D24</f>
        <v>0</v>
      </c>
      <c r="I24" s="32">
        <f>+Seguim_Avance_Metas_PDD!I24/$D24</f>
        <v>0</v>
      </c>
      <c r="J24" s="32">
        <f>+Seguim_Avance_Metas_PDD!J24/$D24</f>
        <v>0</v>
      </c>
      <c r="K24" s="32">
        <f>+Seguim_Avance_Metas_PDD!K24/$D24</f>
        <v>0</v>
      </c>
      <c r="L24" s="32">
        <f>+Seguim_Avance_Metas_PDD!L24/$D24</f>
        <v>0</v>
      </c>
      <c r="M24" s="32">
        <f>+Seguim_Avance_Metas_PDD!M24/$D24</f>
        <v>0</v>
      </c>
      <c r="N24" s="32">
        <f>+Seguim_Avance_Metas_PDD!N24/$D24</f>
        <v>0</v>
      </c>
      <c r="O24" s="32">
        <f>+Seguim_Avance_Metas_PDD!O24/$D24</f>
        <v>0.24174587458745875</v>
      </c>
      <c r="P24" s="32">
        <f>+Seguim_Avance_Metas_PDD!P24/$D24</f>
        <v>0.29417821782178216</v>
      </c>
      <c r="Q24" s="32">
        <f>+Seguim_Avance_Metas_PDD!Q24/$D24</f>
        <v>0.33104620462046203</v>
      </c>
      <c r="R24" s="32">
        <f t="shared" si="0"/>
        <v>0.29417821782178216</v>
      </c>
      <c r="S24" s="32">
        <f t="shared" si="1"/>
        <v>2.4514851485148512E-2</v>
      </c>
      <c r="T24" s="32">
        <v>0.25</v>
      </c>
      <c r="U24" s="163"/>
    </row>
    <row r="25" spans="1:21" ht="30">
      <c r="A25" s="157"/>
      <c r="B25" s="157"/>
      <c r="C25" s="36" t="s">
        <v>76</v>
      </c>
      <c r="D25" s="43">
        <v>39</v>
      </c>
      <c r="E25" s="31" t="s">
        <v>77</v>
      </c>
      <c r="F25" s="32">
        <f>+Seguim_Avance_Metas_PDD!F25/$D25</f>
        <v>0</v>
      </c>
      <c r="G25" s="32">
        <f>+Seguim_Avance_Metas_PDD!G25/$D25</f>
        <v>0</v>
      </c>
      <c r="H25" s="32">
        <f>+Seguim_Avance_Metas_PDD!H25/$D25</f>
        <v>0</v>
      </c>
      <c r="I25" s="32">
        <f>+Seguim_Avance_Metas_PDD!I25/$D25</f>
        <v>0</v>
      </c>
      <c r="J25" s="32">
        <f>+Seguim_Avance_Metas_PDD!J25/$D25</f>
        <v>0</v>
      </c>
      <c r="K25" s="32">
        <f>+Seguim_Avance_Metas_PDD!K25/$D25</f>
        <v>0</v>
      </c>
      <c r="L25" s="32">
        <f>+Seguim_Avance_Metas_PDD!L25/$D25</f>
        <v>0</v>
      </c>
      <c r="M25" s="32">
        <f>+Seguim_Avance_Metas_PDD!M25/$D25</f>
        <v>0</v>
      </c>
      <c r="N25" s="32">
        <f>+Seguim_Avance_Metas_PDD!N25/$D25</f>
        <v>0</v>
      </c>
      <c r="O25" s="32">
        <f>+Seguim_Avance_Metas_PDD!O25/$D25</f>
        <v>0.25641025641025639</v>
      </c>
      <c r="P25" s="32">
        <f>+Seguim_Avance_Metas_PDD!P25/$D25</f>
        <v>0.25641025641025639</v>
      </c>
      <c r="Q25" s="32">
        <f>+Seguim_Avance_Metas_PDD!Q25/$D25</f>
        <v>0.25641025641025639</v>
      </c>
      <c r="R25" s="32">
        <f t="shared" si="0"/>
        <v>0.25641025641025639</v>
      </c>
      <c r="S25" s="32">
        <f t="shared" si="1"/>
        <v>2.1367521367521364E-2</v>
      </c>
      <c r="T25" s="32">
        <v>0.15</v>
      </c>
      <c r="U25" s="163"/>
    </row>
    <row r="26" spans="1:21" ht="15">
      <c r="A26" s="157"/>
      <c r="B26" s="157"/>
      <c r="C26" s="36" t="s">
        <v>78</v>
      </c>
      <c r="D26" s="43">
        <v>7</v>
      </c>
      <c r="E26" s="31" t="s">
        <v>79</v>
      </c>
      <c r="F26" s="32">
        <f>+Seguim_Avance_Metas_PDD!F26/$D26</f>
        <v>0</v>
      </c>
      <c r="G26" s="32">
        <f>+Seguim_Avance_Metas_PDD!G26/$D26</f>
        <v>0</v>
      </c>
      <c r="H26" s="32">
        <f>+Seguim_Avance_Metas_PDD!H26/$D26</f>
        <v>0</v>
      </c>
      <c r="I26" s="32">
        <f>+Seguim_Avance_Metas_PDD!I26/$D26</f>
        <v>0</v>
      </c>
      <c r="J26" s="32">
        <f>+Seguim_Avance_Metas_PDD!J26/$D26</f>
        <v>0</v>
      </c>
      <c r="K26" s="32">
        <f>+Seguim_Avance_Metas_PDD!K26/$D26</f>
        <v>0</v>
      </c>
      <c r="L26" s="32">
        <f>+Seguim_Avance_Metas_PDD!L26/$D26</f>
        <v>0</v>
      </c>
      <c r="M26" s="32">
        <f>+Seguim_Avance_Metas_PDD!M26/$D26</f>
        <v>0</v>
      </c>
      <c r="N26" s="32">
        <f>+Seguim_Avance_Metas_PDD!N26/$D26</f>
        <v>0</v>
      </c>
      <c r="O26" s="32">
        <f>+Seguim_Avance_Metas_PDD!O26/$D26</f>
        <v>0.7142857142857143</v>
      </c>
      <c r="P26" s="32">
        <f>+Seguim_Avance_Metas_PDD!P26/$D26</f>
        <v>0.7142857142857143</v>
      </c>
      <c r="Q26" s="32">
        <f>+Seguim_Avance_Metas_PDD!Q26/$D26</f>
        <v>0.7142857142857143</v>
      </c>
      <c r="R26" s="32">
        <f t="shared" si="0"/>
        <v>0.7142857142857143</v>
      </c>
      <c r="S26" s="32">
        <f t="shared" si="1"/>
        <v>5.9523809523809527E-2</v>
      </c>
      <c r="T26" s="32">
        <v>0.1</v>
      </c>
      <c r="U26" s="163"/>
    </row>
    <row r="27" spans="1:21" ht="30">
      <c r="A27" s="157"/>
      <c r="B27" s="157">
        <v>783</v>
      </c>
      <c r="C27" s="6" t="s">
        <v>82</v>
      </c>
      <c r="D27" s="44">
        <v>0.499</v>
      </c>
      <c r="E27" s="31" t="s">
        <v>83</v>
      </c>
      <c r="F27" s="32">
        <f>+Seguim_Avance_Metas_PDD!F27/$D27</f>
        <v>0</v>
      </c>
      <c r="G27" s="32">
        <f>+Seguim_Avance_Metas_PDD!G27/$D27</f>
        <v>0</v>
      </c>
      <c r="H27" s="32">
        <f>+Seguim_Avance_Metas_PDD!H27/$D27</f>
        <v>0</v>
      </c>
      <c r="I27" s="32">
        <f>+Seguim_Avance_Metas_PDD!I27/$D27</f>
        <v>0</v>
      </c>
      <c r="J27" s="32">
        <f>+Seguim_Avance_Metas_PDD!J27/$D27</f>
        <v>0</v>
      </c>
      <c r="K27" s="32">
        <f>+Seguim_Avance_Metas_PDD!K27/$D27</f>
        <v>0</v>
      </c>
      <c r="L27" s="32">
        <f>+Seguim_Avance_Metas_PDD!L27/$D27</f>
        <v>0</v>
      </c>
      <c r="M27" s="32">
        <f>+Seguim_Avance_Metas_PDD!M27/$D27</f>
        <v>0</v>
      </c>
      <c r="N27" s="32">
        <f>+Seguim_Avance_Metas_PDD!N27/$D27</f>
        <v>0</v>
      </c>
      <c r="O27" s="32">
        <f>+Seguim_Avance_Metas_PDD!O27/$D27</f>
        <v>0.70140280561122237</v>
      </c>
      <c r="P27" s="32">
        <f>+Seguim_Avance_Metas_PDD!P27/$D27</f>
        <v>0.74148296593186369</v>
      </c>
      <c r="Q27" s="32">
        <f>+Seguim_Avance_Metas_PDD!Q27/$D27</f>
        <v>0.75150300601202402</v>
      </c>
      <c r="R27" s="32">
        <f t="shared" si="0"/>
        <v>0.74148296593186369</v>
      </c>
      <c r="S27" s="32">
        <f t="shared" si="1"/>
        <v>6.1790247160988639E-2</v>
      </c>
      <c r="T27" s="32">
        <v>0.2</v>
      </c>
      <c r="U27" s="163">
        <f>+R27*T27+R28*T28+R29*T29</f>
        <v>1.3197154503292299</v>
      </c>
    </row>
    <row r="28" spans="1:21" ht="38.25">
      <c r="A28" s="157"/>
      <c r="B28" s="157"/>
      <c r="C28" s="36" t="s">
        <v>84</v>
      </c>
      <c r="D28" s="43">
        <v>300000</v>
      </c>
      <c r="E28" s="31" t="s">
        <v>69</v>
      </c>
      <c r="F28" s="32">
        <f>+Seguim_Avance_Metas_PDD!F28/$D28</f>
        <v>0</v>
      </c>
      <c r="G28" s="32">
        <f>+Seguim_Avance_Metas_PDD!G28/$D28</f>
        <v>0</v>
      </c>
      <c r="H28" s="32">
        <f>+Seguim_Avance_Metas_PDD!H28/$D28</f>
        <v>0</v>
      </c>
      <c r="I28" s="32">
        <f>+Seguim_Avance_Metas_PDD!I28/$D28</f>
        <v>0</v>
      </c>
      <c r="J28" s="32">
        <f>+Seguim_Avance_Metas_PDD!J28/$D28</f>
        <v>0</v>
      </c>
      <c r="K28" s="32">
        <f>+Seguim_Avance_Metas_PDD!K28/$D28</f>
        <v>0</v>
      </c>
      <c r="L28" s="32">
        <f>+Seguim_Avance_Metas_PDD!L28/$D28</f>
        <v>0</v>
      </c>
      <c r="M28" s="32">
        <f>+Seguim_Avance_Metas_PDD!M28/$D28</f>
        <v>0</v>
      </c>
      <c r="N28" s="32">
        <f>+Seguim_Avance_Metas_PDD!N28/$D28</f>
        <v>0</v>
      </c>
      <c r="O28" s="32">
        <f>+Seguim_Avance_Metas_PDD!O28/$D28</f>
        <v>1.0164833333333334</v>
      </c>
      <c r="P28" s="32">
        <f>+Seguim_Avance_Metas_PDD!P28/$D28</f>
        <v>1.2957099999999999</v>
      </c>
      <c r="Q28" s="32">
        <f>+Seguim_Avance_Metas_PDD!Q28/$D28</f>
        <v>1.3925033333333334</v>
      </c>
      <c r="R28" s="32">
        <f t="shared" si="0"/>
        <v>1.2957099999999999</v>
      </c>
      <c r="S28" s="32">
        <f t="shared" si="1"/>
        <v>0.10797583333333333</v>
      </c>
      <c r="T28" s="32">
        <v>0.35</v>
      </c>
      <c r="U28" s="163"/>
    </row>
    <row r="29" spans="1:21" ht="15">
      <c r="A29" s="157"/>
      <c r="B29" s="157"/>
      <c r="C29" s="36" t="s">
        <v>85</v>
      </c>
      <c r="D29" s="43">
        <v>280000</v>
      </c>
      <c r="E29" s="31" t="s">
        <v>69</v>
      </c>
      <c r="F29" s="32">
        <f>+Seguim_Avance_Metas_PDD!F29/$D29</f>
        <v>0</v>
      </c>
      <c r="G29" s="32">
        <f>+Seguim_Avance_Metas_PDD!G29/$D29</f>
        <v>0</v>
      </c>
      <c r="H29" s="32">
        <f>+Seguim_Avance_Metas_PDD!H29/$D29</f>
        <v>0</v>
      </c>
      <c r="I29" s="32">
        <f>+Seguim_Avance_Metas_PDD!I29/$D29</f>
        <v>0</v>
      </c>
      <c r="J29" s="32">
        <f>+Seguim_Avance_Metas_PDD!J29/$D29</f>
        <v>0</v>
      </c>
      <c r="K29" s="32">
        <f>+Seguim_Avance_Metas_PDD!K29/$D29</f>
        <v>0</v>
      </c>
      <c r="L29" s="32">
        <f>+Seguim_Avance_Metas_PDD!L29/$D29</f>
        <v>0</v>
      </c>
      <c r="M29" s="32">
        <f>+Seguim_Avance_Metas_PDD!M29/$D29</f>
        <v>0</v>
      </c>
      <c r="N29" s="32">
        <f>+Seguim_Avance_Metas_PDD!N29/$D29</f>
        <v>0</v>
      </c>
      <c r="O29" s="32">
        <f>+Seguim_Avance_Metas_PDD!O29/$D29</f>
        <v>1.204475</v>
      </c>
      <c r="P29" s="32">
        <f>+Seguim_Avance_Metas_PDD!P29/$D29</f>
        <v>1.5953785714285715</v>
      </c>
      <c r="Q29" s="32">
        <f>+Seguim_Avance_Metas_PDD!Q29/$D29</f>
        <v>1.7507964285714286</v>
      </c>
      <c r="R29" s="32">
        <f t="shared" si="0"/>
        <v>1.5953785714285715</v>
      </c>
      <c r="S29" s="32">
        <f t="shared" si="1"/>
        <v>0.13294821428571429</v>
      </c>
      <c r="T29" s="32">
        <v>0.45</v>
      </c>
      <c r="U29" s="163"/>
    </row>
    <row r="30" spans="1:21" ht="30">
      <c r="A30" s="157"/>
      <c r="B30" s="6">
        <v>792</v>
      </c>
      <c r="C30" s="6" t="s">
        <v>90</v>
      </c>
      <c r="D30" s="43">
        <v>1</v>
      </c>
      <c r="E30" s="31" t="s">
        <v>91</v>
      </c>
      <c r="F30" s="32">
        <f>+Seguim_Avance_Metas_PDD!F30/$D30</f>
        <v>0</v>
      </c>
      <c r="G30" s="32">
        <f>+Seguim_Avance_Metas_PDD!G30/$D30</f>
        <v>0</v>
      </c>
      <c r="H30" s="32">
        <f>+Seguim_Avance_Metas_PDD!H30/$D30</f>
        <v>0</v>
      </c>
      <c r="I30" s="32">
        <f>+Seguim_Avance_Metas_PDD!I30/$D30</f>
        <v>0</v>
      </c>
      <c r="J30" s="32">
        <f>+Seguim_Avance_Metas_PDD!J30/$D30</f>
        <v>0</v>
      </c>
      <c r="K30" s="32">
        <f>+Seguim_Avance_Metas_PDD!K30/$D30</f>
        <v>0</v>
      </c>
      <c r="L30" s="32">
        <f>+Seguim_Avance_Metas_PDD!L30/$D30</f>
        <v>0</v>
      </c>
      <c r="M30" s="32">
        <f>+Seguim_Avance_Metas_PDD!M30/$D30</f>
        <v>0</v>
      </c>
      <c r="N30" s="32">
        <f>+Seguim_Avance_Metas_PDD!N30/$D30</f>
        <v>0</v>
      </c>
      <c r="O30" s="32">
        <f>+Seguim_Avance_Metas_PDD!O30/$D30</f>
        <v>0.3</v>
      </c>
      <c r="P30" s="32">
        <f>+Seguim_Avance_Metas_PDD!P30/$D30</f>
        <v>0.3</v>
      </c>
      <c r="Q30" s="32">
        <f>+Seguim_Avance_Metas_PDD!Q30/$D30</f>
        <v>0.3</v>
      </c>
      <c r="R30" s="32">
        <f t="shared" si="0"/>
        <v>0.3</v>
      </c>
      <c r="S30" s="32">
        <f t="shared" si="1"/>
        <v>2.4999999999999998E-2</v>
      </c>
      <c r="T30" s="32">
        <v>1</v>
      </c>
      <c r="U30" s="32">
        <f>+R30*T30</f>
        <v>0.3</v>
      </c>
    </row>
    <row r="31" spans="1:21" ht="30">
      <c r="A31" s="157"/>
      <c r="B31" s="6">
        <v>787</v>
      </c>
      <c r="C31" s="6" t="s">
        <v>94</v>
      </c>
      <c r="D31" s="43">
        <v>4</v>
      </c>
      <c r="E31" s="31" t="s">
        <v>95</v>
      </c>
      <c r="F31" s="32">
        <f>+Seguim_Avance_Metas_PDD!F31/$D31</f>
        <v>0</v>
      </c>
      <c r="G31" s="32">
        <f>+Seguim_Avance_Metas_PDD!G31/$D31</f>
        <v>0</v>
      </c>
      <c r="H31" s="32">
        <f>+Seguim_Avance_Metas_PDD!H31/$D31</f>
        <v>0</v>
      </c>
      <c r="I31" s="32">
        <f>+Seguim_Avance_Metas_PDD!I31/$D31</f>
        <v>0</v>
      </c>
      <c r="J31" s="32">
        <f>+Seguim_Avance_Metas_PDD!J31/$D31</f>
        <v>0</v>
      </c>
      <c r="K31" s="32">
        <f>+Seguim_Avance_Metas_PDD!K31/$D31</f>
        <v>0.25</v>
      </c>
      <c r="L31" s="32">
        <f>+Seguim_Avance_Metas_PDD!L31/$D31</f>
        <v>0</v>
      </c>
      <c r="M31" s="32">
        <f>+Seguim_Avance_Metas_PDD!M31/$D31</f>
        <v>0</v>
      </c>
      <c r="N31" s="32">
        <f>+Seguim_Avance_Metas_PDD!N31/$D31</f>
        <v>0.5</v>
      </c>
      <c r="O31" s="32">
        <f>+Seguim_Avance_Metas_PDD!O31/$D31</f>
        <v>0.75</v>
      </c>
      <c r="P31" s="32">
        <f>+Seguim_Avance_Metas_PDD!P31/$D31</f>
        <v>1</v>
      </c>
      <c r="Q31" s="32">
        <f>+Seguim_Avance_Metas_PDD!Q31/$D31</f>
        <v>1</v>
      </c>
      <c r="R31" s="32">
        <f t="shared" si="0"/>
        <v>1</v>
      </c>
      <c r="S31" s="32">
        <f t="shared" si="1"/>
        <v>8.3333333333333329E-2</v>
      </c>
      <c r="T31" s="32">
        <v>1</v>
      </c>
      <c r="U31" s="32">
        <f>+R31*T31</f>
        <v>1</v>
      </c>
    </row>
    <row r="32" spans="1:21" ht="30">
      <c r="A32" s="157"/>
      <c r="B32" s="157">
        <v>944</v>
      </c>
      <c r="C32" s="6" t="s">
        <v>96</v>
      </c>
      <c r="D32" s="43">
        <v>6</v>
      </c>
      <c r="E32" s="31" t="s">
        <v>97</v>
      </c>
      <c r="F32" s="32">
        <f>+Seguim_Avance_Metas_PDD!F32/$D32</f>
        <v>0</v>
      </c>
      <c r="G32" s="32">
        <f>+Seguim_Avance_Metas_PDD!G32/$D32</f>
        <v>0</v>
      </c>
      <c r="H32" s="32">
        <f>+Seguim_Avance_Metas_PDD!H32/$D32</f>
        <v>0</v>
      </c>
      <c r="I32" s="32">
        <f>+Seguim_Avance_Metas_PDD!I32/$D32</f>
        <v>0</v>
      </c>
      <c r="J32" s="32">
        <f>+Seguim_Avance_Metas_PDD!J32/$D32</f>
        <v>0</v>
      </c>
      <c r="K32" s="32">
        <f>+Seguim_Avance_Metas_PDD!K32/$D32</f>
        <v>0</v>
      </c>
      <c r="L32" s="32">
        <f>+Seguim_Avance_Metas_PDD!L32/$D32</f>
        <v>0</v>
      </c>
      <c r="M32" s="32">
        <f>+Seguim_Avance_Metas_PDD!M32/$D32</f>
        <v>0</v>
      </c>
      <c r="N32" s="32">
        <f>+Seguim_Avance_Metas_PDD!N32/$D32</f>
        <v>0</v>
      </c>
      <c r="O32" s="32">
        <f>+Seguim_Avance_Metas_PDD!O32/$D32</f>
        <v>1</v>
      </c>
      <c r="P32" s="32">
        <f>+Seguim_Avance_Metas_PDD!P32/$D32</f>
        <v>1</v>
      </c>
      <c r="Q32" s="32">
        <f>+Seguim_Avance_Metas_PDD!Q32/$D32</f>
        <v>1</v>
      </c>
      <c r="R32" s="32">
        <f t="shared" si="0"/>
        <v>1</v>
      </c>
      <c r="S32" s="32">
        <f t="shared" si="1"/>
        <v>8.3333333333333329E-2</v>
      </c>
      <c r="T32" s="32">
        <v>0.8</v>
      </c>
      <c r="U32" s="163">
        <f>+R32*T32+R33*T33</f>
        <v>1</v>
      </c>
    </row>
    <row r="33" spans="1:21" ht="45">
      <c r="A33" s="157"/>
      <c r="B33" s="157"/>
      <c r="C33" s="6" t="s">
        <v>99</v>
      </c>
      <c r="D33" s="43">
        <v>1</v>
      </c>
      <c r="E33" s="31" t="s">
        <v>100</v>
      </c>
      <c r="F33" s="32">
        <f>+Seguim_Avance_Metas_PDD!F33/$D33</f>
        <v>0</v>
      </c>
      <c r="G33" s="32">
        <f>+Seguim_Avance_Metas_PDD!G33/$D33</f>
        <v>0</v>
      </c>
      <c r="H33" s="32">
        <f>+Seguim_Avance_Metas_PDD!H33/$D33</f>
        <v>0</v>
      </c>
      <c r="I33" s="32">
        <f>+Seguim_Avance_Metas_PDD!I33/$D33</f>
        <v>0</v>
      </c>
      <c r="J33" s="32">
        <f>+Seguim_Avance_Metas_PDD!J33/$D33</f>
        <v>0</v>
      </c>
      <c r="K33" s="32">
        <f>+Seguim_Avance_Metas_PDD!K33/$D33</f>
        <v>0</v>
      </c>
      <c r="L33" s="32">
        <f>+Seguim_Avance_Metas_PDD!L33/$D33</f>
        <v>0</v>
      </c>
      <c r="M33" s="32">
        <f>+Seguim_Avance_Metas_PDD!M33/$D33</f>
        <v>0</v>
      </c>
      <c r="N33" s="32">
        <f>+Seguim_Avance_Metas_PDD!N33/$D33</f>
        <v>0</v>
      </c>
      <c r="O33" s="32">
        <f>+Seguim_Avance_Metas_PDD!O33/$D33</f>
        <v>1</v>
      </c>
      <c r="P33" s="32">
        <f>+Seguim_Avance_Metas_PDD!P33/$D33</f>
        <v>1</v>
      </c>
      <c r="Q33" s="32">
        <f>+Seguim_Avance_Metas_PDD!Q33/$D33</f>
        <v>1</v>
      </c>
      <c r="R33" s="32">
        <f t="shared" si="0"/>
        <v>1</v>
      </c>
      <c r="S33" s="32">
        <f t="shared" si="1"/>
        <v>8.3333333333333329E-2</v>
      </c>
      <c r="T33" s="32">
        <v>0.2</v>
      </c>
      <c r="U33" s="163"/>
    </row>
    <row r="34" spans="1:21" ht="30">
      <c r="A34" s="157"/>
      <c r="B34" s="6">
        <v>784</v>
      </c>
      <c r="C34" s="6" t="s">
        <v>105</v>
      </c>
      <c r="D34" s="45">
        <v>1</v>
      </c>
      <c r="E34" s="31" t="s">
        <v>106</v>
      </c>
      <c r="F34" s="32">
        <f>+Seguim_Avance_Metas_PDD!F34/$D34</f>
        <v>0</v>
      </c>
      <c r="G34" s="32">
        <f>+Seguim_Avance_Metas_PDD!G34/$D34</f>
        <v>0</v>
      </c>
      <c r="H34" s="32">
        <f>+Seguim_Avance_Metas_PDD!H34/$D34</f>
        <v>0</v>
      </c>
      <c r="I34" s="32">
        <f>+Seguim_Avance_Metas_PDD!I34/$D34</f>
        <v>0</v>
      </c>
      <c r="J34" s="32">
        <f>+Seguim_Avance_Metas_PDD!J34/$D34</f>
        <v>0</v>
      </c>
      <c r="K34" s="32">
        <f>+Seguim_Avance_Metas_PDD!K34/$D34</f>
        <v>0</v>
      </c>
      <c r="L34" s="32">
        <f>+Seguim_Avance_Metas_PDD!L34/$D34</f>
        <v>0</v>
      </c>
      <c r="M34" s="32">
        <f>+Seguim_Avance_Metas_PDD!M34/$D34</f>
        <v>0</v>
      </c>
      <c r="N34" s="32">
        <f>+Seguim_Avance_Metas_PDD!N34/$D34</f>
        <v>0</v>
      </c>
      <c r="O34" s="32">
        <f>+Seguim_Avance_Metas_PDD!O34/$D34</f>
        <v>0.71140000000000003</v>
      </c>
      <c r="P34" s="32">
        <f>+Seguim_Avance_Metas_PDD!P34/$D34</f>
        <v>0.71399999999999997</v>
      </c>
      <c r="Q34" s="32">
        <f>+Seguim_Avance_Metas_PDD!Q34/$D34</f>
        <v>0.78</v>
      </c>
      <c r="R34" s="32">
        <f t="shared" si="0"/>
        <v>0.71399999999999997</v>
      </c>
      <c r="S34" s="32">
        <f t="shared" si="1"/>
        <v>5.9499999999999997E-2</v>
      </c>
      <c r="T34" s="32">
        <v>1</v>
      </c>
      <c r="U34" s="32">
        <f>+R34*T34</f>
        <v>0.71399999999999997</v>
      </c>
    </row>
    <row r="35" spans="1:21" s="14" customFormat="1" ht="12.75" customHeight="1">
      <c r="A35" s="12"/>
      <c r="B35" s="12"/>
      <c r="C35" s="12"/>
      <c r="D35" s="12"/>
      <c r="E35" s="12"/>
      <c r="F35" s="13">
        <v>0.8</v>
      </c>
      <c r="G35" s="13">
        <v>0.8</v>
      </c>
      <c r="H35" s="13">
        <v>0.8</v>
      </c>
      <c r="I35" s="13">
        <v>0.8</v>
      </c>
      <c r="J35" s="13">
        <v>0.8</v>
      </c>
      <c r="K35" s="13">
        <v>0.8</v>
      </c>
      <c r="L35" s="13">
        <v>0.8</v>
      </c>
      <c r="M35" s="13">
        <v>0.8</v>
      </c>
      <c r="N35" s="13">
        <v>0.8</v>
      </c>
      <c r="O35" s="13">
        <v>0.8</v>
      </c>
      <c r="P35" s="13">
        <v>0.8</v>
      </c>
      <c r="Q35" s="13">
        <v>0.8</v>
      </c>
      <c r="R35" s="13"/>
      <c r="S35" s="13"/>
      <c r="T35" s="13"/>
      <c r="U35" s="39"/>
    </row>
    <row r="36" spans="1:21" ht="30" customHeight="1">
      <c r="A36" s="154" t="s">
        <v>123</v>
      </c>
      <c r="B36" s="154"/>
      <c r="C36" s="154"/>
      <c r="D36" s="154"/>
      <c r="E36" s="154"/>
      <c r="F36" s="154"/>
      <c r="G36" s="154"/>
      <c r="H36" s="154"/>
      <c r="I36" s="154"/>
      <c r="J36" s="154"/>
      <c r="K36" s="154"/>
      <c r="L36" s="154"/>
      <c r="M36" s="154"/>
      <c r="N36" s="159"/>
      <c r="O36" s="159"/>
      <c r="P36" s="159"/>
      <c r="Q36" s="159"/>
      <c r="R36" s="159"/>
      <c r="S36" s="159"/>
      <c r="T36" s="159"/>
      <c r="U36" s="159"/>
    </row>
    <row r="37" spans="1:21" ht="36.6" customHeight="1">
      <c r="A37" s="20"/>
      <c r="B37" s="20"/>
      <c r="C37" s="20"/>
      <c r="D37" s="20"/>
      <c r="E37" s="20"/>
      <c r="F37" s="20"/>
      <c r="G37" s="20"/>
      <c r="H37" s="20"/>
      <c r="I37" s="20"/>
      <c r="J37" s="20"/>
      <c r="K37" s="21"/>
      <c r="L37" s="21"/>
      <c r="M37" s="21"/>
      <c r="N37" s="155" t="s">
        <v>124</v>
      </c>
      <c r="O37" s="155"/>
      <c r="P37" s="155"/>
      <c r="Q37" s="155"/>
      <c r="R37" s="155"/>
      <c r="S37" s="155"/>
      <c r="T37" s="155"/>
      <c r="U37" s="155"/>
    </row>
    <row r="38" spans="1:21" ht="36.6" customHeight="1">
      <c r="A38" s="20"/>
      <c r="B38" s="20"/>
      <c r="C38" s="20"/>
      <c r="D38" s="20"/>
      <c r="E38" s="20"/>
      <c r="F38" s="20"/>
      <c r="G38" s="20"/>
      <c r="H38" s="20"/>
      <c r="I38" s="20"/>
      <c r="J38" s="20"/>
      <c r="K38" s="21"/>
      <c r="L38" s="21"/>
      <c r="M38" s="21"/>
      <c r="N38" s="157" t="s">
        <v>26</v>
      </c>
      <c r="O38" s="157"/>
      <c r="P38" s="157"/>
      <c r="Q38" s="157"/>
      <c r="R38" s="157"/>
      <c r="S38" s="157"/>
      <c r="T38" s="157"/>
      <c r="U38" s="157"/>
    </row>
    <row r="39" spans="1:21" ht="36.6" customHeight="1">
      <c r="A39" s="20"/>
      <c r="B39" s="20"/>
      <c r="C39" s="20"/>
      <c r="D39" s="20"/>
      <c r="E39" s="20"/>
      <c r="F39" s="20"/>
      <c r="G39" s="20"/>
      <c r="H39" s="20"/>
      <c r="I39" s="20"/>
      <c r="J39" s="20"/>
      <c r="K39" s="21"/>
      <c r="L39" s="21"/>
      <c r="M39" s="21"/>
      <c r="N39" s="157" t="s">
        <v>27</v>
      </c>
      <c r="O39" s="157"/>
      <c r="P39" s="157"/>
      <c r="Q39" s="157"/>
      <c r="R39" s="157"/>
      <c r="S39" s="157"/>
      <c r="T39" s="157"/>
      <c r="U39" s="157"/>
    </row>
  </sheetData>
  <mergeCells count="35">
    <mergeCell ref="N37:U37"/>
    <mergeCell ref="N38:U38"/>
    <mergeCell ref="N39:U39"/>
    <mergeCell ref="B27:B29"/>
    <mergeCell ref="U27:U29"/>
    <mergeCell ref="B32:B33"/>
    <mergeCell ref="U32:U33"/>
    <mergeCell ref="A36:M36"/>
    <mergeCell ref="N36:U36"/>
    <mergeCell ref="A13:U13"/>
    <mergeCell ref="A15:A34"/>
    <mergeCell ref="B15:B16"/>
    <mergeCell ref="U15:U16"/>
    <mergeCell ref="B17:B18"/>
    <mergeCell ref="U17:U18"/>
    <mergeCell ref="B19:B21"/>
    <mergeCell ref="U19:U21"/>
    <mergeCell ref="B22:B26"/>
    <mergeCell ref="U22:U26"/>
    <mergeCell ref="A10:F10"/>
    <mergeCell ref="G10:L10"/>
    <mergeCell ref="M10:O10"/>
    <mergeCell ref="P10:U10"/>
    <mergeCell ref="A11:F11"/>
    <mergeCell ref="G11:L11"/>
    <mergeCell ref="M11:O11"/>
    <mergeCell ref="P11:U11"/>
    <mergeCell ref="A1:U3"/>
    <mergeCell ref="A4:U6"/>
    <mergeCell ref="A7:U7"/>
    <mergeCell ref="A8:U8"/>
    <mergeCell ref="A9:F9"/>
    <mergeCell ref="G9:L9"/>
    <mergeCell ref="M9:O9"/>
    <mergeCell ref="P9:U9"/>
  </mergeCells>
  <dataValidations count="2">
    <dataValidation type="list" allowBlank="1" showErrorMessage="1" sqref="P9">
      <formula1>"EFICACIA,EFICIENCIA,EFECTIVIDAD"</formula1>
    </dataValidation>
    <dataValidation type="list" allowBlank="1" showErrorMessage="1" sqref="P11">
      <formula1>"INICIATIVAS,ASISTENTES,ACTIVIDADES,EQUIPAMIENTOS,POR CIENTO,PARTICIPANTES,NIÑOS Y NIÑAS,NIÑOS, NIÑAS Y JÓVENES,ORGANIZACIONES,ESPACIOS"</formula1>
    </dataValidation>
  </dataValidations>
  <printOptions horizontalCentered="1"/>
  <pageMargins left="0.20748031496063002" right="0.24094488188976407" top="0.77755905511810997" bottom="0.64448818897637805" header="0.47834645669291304" footer="0.25078740157480306"/>
  <pageSetup paperSize="0" scale="65" fitToWidth="0" fitToHeight="0" pageOrder="overThenDown" horizontalDpi="0" verticalDpi="0" copies="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62"/>
  <sheetViews>
    <sheetView workbookViewId="0"/>
  </sheetViews>
  <sheetFormatPr baseColWidth="10" defaultRowHeight="12.75"/>
  <cols>
    <col min="1" max="1" width="12.140625" customWidth="1"/>
    <col min="2" max="2" width="45.42578125" customWidth="1"/>
    <col min="3" max="3" width="12.140625" customWidth="1"/>
    <col min="4" max="4" width="25.42578125" customWidth="1"/>
    <col min="5" max="5" width="12.140625" customWidth="1"/>
    <col min="6" max="6" width="15.5703125" customWidth="1"/>
    <col min="7" max="7" width="12.140625" customWidth="1"/>
    <col min="8" max="8" width="13.85546875" customWidth="1"/>
    <col min="9" max="14" width="15" customWidth="1"/>
    <col min="15" max="15" width="11.42578125" customWidth="1"/>
  </cols>
  <sheetData>
    <row r="2" spans="2:14">
      <c r="B2" s="165" t="s">
        <v>149</v>
      </c>
      <c r="C2" s="166" t="s">
        <v>150</v>
      </c>
      <c r="D2" s="166"/>
      <c r="E2" s="166"/>
      <c r="F2" s="166"/>
      <c r="G2" s="166"/>
      <c r="H2" s="166"/>
      <c r="I2" s="166" t="s">
        <v>151</v>
      </c>
      <c r="J2" s="166"/>
      <c r="K2" s="166"/>
      <c r="L2" s="166"/>
      <c r="M2" s="166"/>
      <c r="N2" s="166"/>
    </row>
    <row r="3" spans="2:14">
      <c r="B3" s="165"/>
      <c r="C3" s="166" t="s">
        <v>152</v>
      </c>
      <c r="D3" s="166"/>
      <c r="E3" s="166" t="s">
        <v>153</v>
      </c>
      <c r="F3" s="166"/>
      <c r="G3" s="166" t="s">
        <v>154</v>
      </c>
      <c r="H3" s="166"/>
      <c r="I3" s="166" t="s">
        <v>152</v>
      </c>
      <c r="J3" s="166"/>
      <c r="K3" s="166" t="s">
        <v>153</v>
      </c>
      <c r="L3" s="166"/>
      <c r="M3" s="166" t="s">
        <v>154</v>
      </c>
      <c r="N3" s="166"/>
    </row>
    <row r="4" spans="2:14">
      <c r="B4" s="165"/>
      <c r="C4" s="64" t="s">
        <v>155</v>
      </c>
      <c r="D4" s="65" t="s">
        <v>156</v>
      </c>
      <c r="E4" s="64" t="s">
        <v>155</v>
      </c>
      <c r="F4" s="65" t="s">
        <v>156</v>
      </c>
      <c r="G4" s="64" t="s">
        <v>155</v>
      </c>
      <c r="H4" s="65" t="s">
        <v>156</v>
      </c>
      <c r="I4" s="64" t="s">
        <v>157</v>
      </c>
      <c r="J4" s="65" t="s">
        <v>156</v>
      </c>
      <c r="K4" s="64" t="s">
        <v>157</v>
      </c>
      <c r="L4" s="65" t="s">
        <v>156</v>
      </c>
      <c r="M4" s="64" t="s">
        <v>157</v>
      </c>
      <c r="N4" s="65" t="s">
        <v>156</v>
      </c>
    </row>
    <row r="5" spans="2:14" ht="15">
      <c r="B5" s="66" t="s">
        <v>158</v>
      </c>
      <c r="C5" s="28">
        <v>44054</v>
      </c>
      <c r="D5" s="67">
        <v>16647235</v>
      </c>
      <c r="E5" s="28">
        <v>48744</v>
      </c>
      <c r="F5" s="67">
        <v>20466645</v>
      </c>
      <c r="G5" s="28">
        <f t="shared" ref="G5:H8" si="0">+C5+E5</f>
        <v>92798</v>
      </c>
      <c r="H5" s="67">
        <f t="shared" si="0"/>
        <v>37113880</v>
      </c>
      <c r="I5" s="68">
        <v>280</v>
      </c>
      <c r="J5" s="67">
        <v>1234310</v>
      </c>
      <c r="K5" s="28">
        <v>256</v>
      </c>
      <c r="L5" s="67">
        <v>1151890</v>
      </c>
      <c r="M5" s="28">
        <f t="shared" ref="M5:N8" si="1">+I5+K5</f>
        <v>536</v>
      </c>
      <c r="N5" s="67">
        <f t="shared" si="1"/>
        <v>2386200</v>
      </c>
    </row>
    <row r="6" spans="2:14" ht="15">
      <c r="B6" s="66" t="s">
        <v>159</v>
      </c>
      <c r="C6" s="28">
        <v>31500</v>
      </c>
      <c r="D6" s="67">
        <v>14374850</v>
      </c>
      <c r="E6" s="28">
        <v>27460</v>
      </c>
      <c r="F6" s="67">
        <v>12843781</v>
      </c>
      <c r="G6" s="28">
        <f t="shared" si="0"/>
        <v>58960</v>
      </c>
      <c r="H6" s="67">
        <f t="shared" si="0"/>
        <v>27218631</v>
      </c>
      <c r="I6" s="68">
        <v>250</v>
      </c>
      <c r="J6" s="67">
        <v>1545890</v>
      </c>
      <c r="K6" s="28">
        <v>242</v>
      </c>
      <c r="L6" s="67">
        <v>1528600</v>
      </c>
      <c r="M6" s="28">
        <f t="shared" si="1"/>
        <v>492</v>
      </c>
      <c r="N6" s="67">
        <f t="shared" si="1"/>
        <v>3074490</v>
      </c>
    </row>
    <row r="7" spans="2:14" ht="15">
      <c r="B7" s="66" t="s">
        <v>160</v>
      </c>
      <c r="C7" s="28">
        <v>11389</v>
      </c>
      <c r="D7" s="67">
        <v>5223374</v>
      </c>
      <c r="E7" s="28">
        <v>14046</v>
      </c>
      <c r="F7" s="67">
        <v>6793199</v>
      </c>
      <c r="G7" s="28">
        <f t="shared" si="0"/>
        <v>25435</v>
      </c>
      <c r="H7" s="67">
        <f t="shared" si="0"/>
        <v>12016573</v>
      </c>
      <c r="I7" s="68">
        <v>0</v>
      </c>
      <c r="J7" s="67">
        <v>0</v>
      </c>
      <c r="K7" s="28">
        <v>0</v>
      </c>
      <c r="L7" s="67">
        <v>0</v>
      </c>
      <c r="M7" s="28">
        <f t="shared" si="1"/>
        <v>0</v>
      </c>
      <c r="N7" s="67">
        <f t="shared" si="1"/>
        <v>0</v>
      </c>
    </row>
    <row r="8" spans="2:14" ht="15">
      <c r="B8" s="66" t="s">
        <v>161</v>
      </c>
      <c r="C8" s="168">
        <v>14900</v>
      </c>
      <c r="D8" s="167">
        <v>5548151</v>
      </c>
      <c r="E8" s="168">
        <v>16900</v>
      </c>
      <c r="F8" s="167">
        <v>6620178</v>
      </c>
      <c r="G8" s="168">
        <f t="shared" si="0"/>
        <v>31800</v>
      </c>
      <c r="H8" s="169">
        <f t="shared" si="0"/>
        <v>12168329</v>
      </c>
      <c r="I8" s="168">
        <v>245</v>
      </c>
      <c r="J8" s="170">
        <v>1089100</v>
      </c>
      <c r="K8" s="168">
        <v>370</v>
      </c>
      <c r="L8" s="167">
        <v>1835570</v>
      </c>
      <c r="M8" s="168">
        <f t="shared" si="1"/>
        <v>615</v>
      </c>
      <c r="N8" s="167">
        <f t="shared" si="1"/>
        <v>2924670</v>
      </c>
    </row>
    <row r="9" spans="2:14" ht="15">
      <c r="B9" s="66" t="s">
        <v>162</v>
      </c>
      <c r="C9" s="168"/>
      <c r="D9" s="167"/>
      <c r="E9" s="168"/>
      <c r="F9" s="167"/>
      <c r="G9" s="168"/>
      <c r="H9" s="169"/>
      <c r="I9" s="168"/>
      <c r="J9" s="170"/>
      <c r="K9" s="168"/>
      <c r="L9" s="167"/>
      <c r="M9" s="168"/>
      <c r="N9" s="167"/>
    </row>
    <row r="10" spans="2:14" ht="15">
      <c r="B10" s="69" t="s">
        <v>163</v>
      </c>
      <c r="C10" s="28">
        <v>78561</v>
      </c>
      <c r="D10" s="67">
        <v>25821271</v>
      </c>
      <c r="E10" s="28">
        <v>84576</v>
      </c>
      <c r="F10" s="67">
        <v>30309390</v>
      </c>
      <c r="G10" s="28">
        <f t="shared" ref="G10:H13" si="2">+C10+E10</f>
        <v>163137</v>
      </c>
      <c r="H10" s="67">
        <f t="shared" si="2"/>
        <v>56130661</v>
      </c>
      <c r="I10" s="168">
        <v>1870</v>
      </c>
      <c r="J10" s="170">
        <v>7919000</v>
      </c>
      <c r="K10" s="168">
        <v>2212</v>
      </c>
      <c r="L10" s="167">
        <v>9486130</v>
      </c>
      <c r="M10" s="168">
        <f>+I10+K10</f>
        <v>4082</v>
      </c>
      <c r="N10" s="167">
        <f>+J10+L10</f>
        <v>17405130</v>
      </c>
    </row>
    <row r="11" spans="2:14" ht="15">
      <c r="B11" s="66" t="s">
        <v>164</v>
      </c>
      <c r="C11" s="28">
        <v>2413</v>
      </c>
      <c r="D11" s="67">
        <v>831650</v>
      </c>
      <c r="E11" s="28">
        <v>3194</v>
      </c>
      <c r="F11" s="67">
        <v>1209660</v>
      </c>
      <c r="G11" s="28">
        <f t="shared" si="2"/>
        <v>5607</v>
      </c>
      <c r="H11" s="67">
        <f t="shared" si="2"/>
        <v>2041310</v>
      </c>
      <c r="I11" s="168"/>
      <c r="J11" s="170"/>
      <c r="K11" s="168"/>
      <c r="L11" s="167"/>
      <c r="M11" s="168"/>
      <c r="N11" s="167"/>
    </row>
    <row r="12" spans="2:14" ht="15">
      <c r="B12" s="66" t="s">
        <v>165</v>
      </c>
      <c r="C12" s="28">
        <v>115527</v>
      </c>
      <c r="D12" s="67">
        <v>42496214</v>
      </c>
      <c r="E12" s="28">
        <v>114048</v>
      </c>
      <c r="F12" s="67">
        <v>46841918</v>
      </c>
      <c r="G12" s="28">
        <f t="shared" si="2"/>
        <v>229575</v>
      </c>
      <c r="H12" s="67">
        <f t="shared" si="2"/>
        <v>89338132</v>
      </c>
      <c r="I12" s="28">
        <v>991</v>
      </c>
      <c r="J12" s="67">
        <v>4191530</v>
      </c>
      <c r="K12" s="28">
        <v>1223</v>
      </c>
      <c r="L12" s="67">
        <v>5231770</v>
      </c>
      <c r="M12" s="28">
        <f>+I12+K12</f>
        <v>2214</v>
      </c>
      <c r="N12" s="67">
        <f>+J12+L12</f>
        <v>9423300</v>
      </c>
    </row>
    <row r="13" spans="2:14" ht="15">
      <c r="B13" s="66" t="s">
        <v>166</v>
      </c>
      <c r="C13" s="28">
        <v>3120</v>
      </c>
      <c r="D13" s="67">
        <v>1300767</v>
      </c>
      <c r="E13" s="28">
        <v>4968</v>
      </c>
      <c r="F13" s="67">
        <v>2138913</v>
      </c>
      <c r="G13" s="28">
        <f t="shared" si="2"/>
        <v>8088</v>
      </c>
      <c r="H13" s="67">
        <f t="shared" si="2"/>
        <v>3439680</v>
      </c>
      <c r="I13" s="28">
        <v>146</v>
      </c>
      <c r="J13" s="67">
        <v>1095030</v>
      </c>
      <c r="K13" s="28">
        <v>130</v>
      </c>
      <c r="L13" s="67">
        <v>702642</v>
      </c>
      <c r="M13" s="28">
        <f>+I13+K13</f>
        <v>276</v>
      </c>
      <c r="N13" s="67">
        <f>+J13+L13</f>
        <v>1797672</v>
      </c>
    </row>
    <row r="14" spans="2:14">
      <c r="B14" s="70" t="s">
        <v>154</v>
      </c>
      <c r="C14" s="70">
        <f t="shared" ref="C14:N14" si="3">SUM(C5:C13)</f>
        <v>301464</v>
      </c>
      <c r="D14" s="71">
        <f t="shared" si="3"/>
        <v>112243512</v>
      </c>
      <c r="E14" s="70">
        <f t="shared" si="3"/>
        <v>313936</v>
      </c>
      <c r="F14" s="71">
        <f t="shared" si="3"/>
        <v>127223684</v>
      </c>
      <c r="G14" s="70">
        <f t="shared" si="3"/>
        <v>615400</v>
      </c>
      <c r="H14" s="71">
        <f t="shared" si="3"/>
        <v>239467196</v>
      </c>
      <c r="I14" s="70">
        <f t="shared" si="3"/>
        <v>3782</v>
      </c>
      <c r="J14" s="71">
        <f t="shared" si="3"/>
        <v>17074860</v>
      </c>
      <c r="K14" s="70">
        <f t="shared" si="3"/>
        <v>4433</v>
      </c>
      <c r="L14" s="71">
        <f t="shared" si="3"/>
        <v>19936602</v>
      </c>
      <c r="M14" s="70">
        <f t="shared" si="3"/>
        <v>8215</v>
      </c>
      <c r="N14" s="71">
        <f t="shared" si="3"/>
        <v>37011462</v>
      </c>
    </row>
    <row r="16" spans="2:14">
      <c r="D16" s="72"/>
    </row>
    <row r="18" spans="2:4">
      <c r="B18" s="73" t="s">
        <v>167</v>
      </c>
      <c r="C18" s="73" t="s">
        <v>168</v>
      </c>
      <c r="D18" s="73" t="s">
        <v>169</v>
      </c>
    </row>
    <row r="19" spans="2:4">
      <c r="B19" s="74" t="s">
        <v>170</v>
      </c>
      <c r="C19" s="74">
        <v>733</v>
      </c>
      <c r="D19" s="75">
        <f>C23*C19</f>
        <v>6865160.7199999997</v>
      </c>
    </row>
    <row r="20" spans="2:4">
      <c r="B20" s="74" t="s">
        <v>171</v>
      </c>
      <c r="C20" s="74">
        <v>1019</v>
      </c>
      <c r="D20" s="75">
        <f>+C20*C23</f>
        <v>9543790.9600000009</v>
      </c>
    </row>
    <row r="21" spans="2:4">
      <c r="B21" s="70" t="s">
        <v>154</v>
      </c>
      <c r="C21" s="70">
        <f>+C19+C20</f>
        <v>1752</v>
      </c>
      <c r="D21" s="76">
        <f>+D19+D20</f>
        <v>16408951.68</v>
      </c>
    </row>
    <row r="23" spans="2:4">
      <c r="B23" s="70" t="s">
        <v>172</v>
      </c>
      <c r="C23" s="74">
        <v>9365.84</v>
      </c>
    </row>
    <row r="27" spans="2:4" ht="15">
      <c r="B27" s="77" t="s">
        <v>149</v>
      </c>
      <c r="C27" s="77"/>
      <c r="D27" s="78" t="s">
        <v>173</v>
      </c>
    </row>
    <row r="28" spans="2:4" ht="14.25">
      <c r="B28" s="171" t="s">
        <v>158</v>
      </c>
      <c r="C28" s="79">
        <v>1</v>
      </c>
      <c r="D28" s="80" t="s">
        <v>174</v>
      </c>
    </row>
    <row r="29" spans="2:4" ht="14.25">
      <c r="B29" s="171"/>
      <c r="C29" s="79">
        <f t="shared" ref="C29:C35" si="4">+C28+1</f>
        <v>2</v>
      </c>
      <c r="D29" s="80" t="s">
        <v>175</v>
      </c>
    </row>
    <row r="30" spans="2:4" ht="14.25">
      <c r="B30" s="171"/>
      <c r="C30" s="79">
        <f t="shared" si="4"/>
        <v>3</v>
      </c>
      <c r="D30" s="80" t="s">
        <v>176</v>
      </c>
    </row>
    <row r="31" spans="2:4" ht="14.25">
      <c r="B31" s="171"/>
      <c r="C31" s="79">
        <f t="shared" si="4"/>
        <v>4</v>
      </c>
      <c r="D31" s="80" t="s">
        <v>177</v>
      </c>
    </row>
    <row r="32" spans="2:4" ht="14.25">
      <c r="B32" s="171"/>
      <c r="C32" s="79">
        <f t="shared" si="4"/>
        <v>5</v>
      </c>
      <c r="D32" s="80" t="s">
        <v>178</v>
      </c>
    </row>
    <row r="33" spans="2:4" ht="14.25">
      <c r="B33" s="171"/>
      <c r="C33" s="79">
        <f t="shared" si="4"/>
        <v>6</v>
      </c>
      <c r="D33" s="80" t="s">
        <v>179</v>
      </c>
    </row>
    <row r="34" spans="2:4" ht="28.5">
      <c r="B34" s="171"/>
      <c r="C34" s="79">
        <f t="shared" si="4"/>
        <v>7</v>
      </c>
      <c r="D34" s="80" t="s">
        <v>180</v>
      </c>
    </row>
    <row r="35" spans="2:4" ht="14.25">
      <c r="B35" s="171"/>
      <c r="C35" s="79">
        <f t="shared" si="4"/>
        <v>8</v>
      </c>
      <c r="D35" s="80" t="s">
        <v>181</v>
      </c>
    </row>
    <row r="36" spans="2:4" ht="14.25">
      <c r="B36" s="171" t="s">
        <v>182</v>
      </c>
      <c r="C36" s="79">
        <v>1</v>
      </c>
      <c r="D36" s="80" t="s">
        <v>183</v>
      </c>
    </row>
    <row r="37" spans="2:4" ht="14.25">
      <c r="B37" s="171"/>
      <c r="C37" s="79">
        <f t="shared" ref="C37:C44" si="5">+C36+1</f>
        <v>2</v>
      </c>
      <c r="D37" s="80" t="s">
        <v>184</v>
      </c>
    </row>
    <row r="38" spans="2:4" ht="14.25">
      <c r="B38" s="171"/>
      <c r="C38" s="79">
        <f t="shared" si="5"/>
        <v>3</v>
      </c>
      <c r="D38" s="80" t="s">
        <v>185</v>
      </c>
    </row>
    <row r="39" spans="2:4" ht="14.25">
      <c r="B39" s="171"/>
      <c r="C39" s="79">
        <f t="shared" si="5"/>
        <v>4</v>
      </c>
      <c r="D39" s="80" t="s">
        <v>186</v>
      </c>
    </row>
    <row r="40" spans="2:4" ht="14.25">
      <c r="B40" s="171"/>
      <c r="C40" s="79">
        <f t="shared" si="5"/>
        <v>5</v>
      </c>
      <c r="D40" s="80" t="s">
        <v>187</v>
      </c>
    </row>
    <row r="41" spans="2:4" ht="14.25">
      <c r="B41" s="171"/>
      <c r="C41" s="79">
        <f t="shared" si="5"/>
        <v>6</v>
      </c>
      <c r="D41" s="80" t="s">
        <v>188</v>
      </c>
    </row>
    <row r="42" spans="2:4" ht="14.25">
      <c r="B42" s="171"/>
      <c r="C42" s="79">
        <f t="shared" si="5"/>
        <v>7</v>
      </c>
      <c r="D42" s="80" t="s">
        <v>189</v>
      </c>
    </row>
    <row r="43" spans="2:4" ht="28.5">
      <c r="B43" s="171"/>
      <c r="C43" s="79">
        <f t="shared" si="5"/>
        <v>8</v>
      </c>
      <c r="D43" s="80" t="s">
        <v>190</v>
      </c>
    </row>
    <row r="44" spans="2:4" ht="14.25">
      <c r="B44" s="171"/>
      <c r="C44" s="79">
        <f t="shared" si="5"/>
        <v>9</v>
      </c>
      <c r="D44" s="80" t="s">
        <v>191</v>
      </c>
    </row>
    <row r="45" spans="2:4" ht="28.5">
      <c r="B45" s="171" t="s">
        <v>192</v>
      </c>
      <c r="C45" s="79">
        <v>1</v>
      </c>
      <c r="D45" s="80" t="s">
        <v>193</v>
      </c>
    </row>
    <row r="46" spans="2:4" ht="14.25">
      <c r="B46" s="171"/>
      <c r="C46" s="79">
        <f t="shared" ref="C46:C51" si="6">+C45+1</f>
        <v>2</v>
      </c>
      <c r="D46" s="80" t="s">
        <v>194</v>
      </c>
    </row>
    <row r="47" spans="2:4" ht="14.25">
      <c r="B47" s="171"/>
      <c r="C47" s="79">
        <f t="shared" si="6"/>
        <v>3</v>
      </c>
      <c r="D47" s="80" t="s">
        <v>195</v>
      </c>
    </row>
    <row r="48" spans="2:4" ht="14.25">
      <c r="B48" s="171"/>
      <c r="C48" s="79">
        <f t="shared" si="6"/>
        <v>4</v>
      </c>
      <c r="D48" s="80" t="s">
        <v>196</v>
      </c>
    </row>
    <row r="49" spans="2:5" ht="14.25">
      <c r="B49" s="171"/>
      <c r="C49" s="79">
        <f t="shared" si="6"/>
        <v>5</v>
      </c>
      <c r="D49" s="80" t="s">
        <v>197</v>
      </c>
    </row>
    <row r="50" spans="2:5" ht="14.25">
      <c r="B50" s="171"/>
      <c r="C50" s="79">
        <f t="shared" si="6"/>
        <v>6</v>
      </c>
      <c r="D50" s="80" t="s">
        <v>198</v>
      </c>
    </row>
    <row r="51" spans="2:5" ht="14.25">
      <c r="B51" s="171"/>
      <c r="C51" s="79">
        <f t="shared" si="6"/>
        <v>7</v>
      </c>
      <c r="D51" s="80" t="s">
        <v>199</v>
      </c>
    </row>
    <row r="52" spans="2:5" ht="14.25">
      <c r="B52" s="81" t="s">
        <v>200</v>
      </c>
      <c r="C52" s="79">
        <v>1</v>
      </c>
      <c r="D52" s="80" t="s">
        <v>201</v>
      </c>
    </row>
    <row r="53" spans="2:5" ht="15">
      <c r="B53" s="81" t="s">
        <v>165</v>
      </c>
      <c r="C53" s="79">
        <v>1</v>
      </c>
      <c r="D53" s="80" t="s">
        <v>202</v>
      </c>
      <c r="E53" s="82"/>
    </row>
    <row r="54" spans="2:5" ht="14.25">
      <c r="B54" s="81" t="s">
        <v>203</v>
      </c>
      <c r="C54" s="79">
        <v>1</v>
      </c>
      <c r="D54" s="80" t="s">
        <v>203</v>
      </c>
    </row>
    <row r="55" spans="2:5" ht="14.25">
      <c r="B55" s="81" t="s">
        <v>204</v>
      </c>
      <c r="C55" s="79">
        <v>1</v>
      </c>
      <c r="D55" s="80" t="s">
        <v>205</v>
      </c>
    </row>
    <row r="56" spans="2:5" ht="14.25">
      <c r="B56" s="171" t="s">
        <v>206</v>
      </c>
      <c r="C56" s="79">
        <v>1</v>
      </c>
      <c r="D56" s="80" t="s">
        <v>207</v>
      </c>
    </row>
    <row r="57" spans="2:5" ht="14.25">
      <c r="B57" s="171"/>
      <c r="C57" s="79">
        <v>2</v>
      </c>
      <c r="D57" s="80" t="s">
        <v>208</v>
      </c>
    </row>
    <row r="58" spans="2:5" ht="14.25">
      <c r="B58" s="81" t="s">
        <v>162</v>
      </c>
      <c r="C58" s="79">
        <v>1</v>
      </c>
      <c r="D58" s="80" t="s">
        <v>162</v>
      </c>
    </row>
    <row r="59" spans="2:5" ht="14.25">
      <c r="B59" s="81" t="s">
        <v>209</v>
      </c>
      <c r="C59" s="79">
        <v>1</v>
      </c>
      <c r="D59" s="80" t="s">
        <v>210</v>
      </c>
    </row>
    <row r="60" spans="2:5" ht="14.25">
      <c r="B60" s="81" t="s">
        <v>164</v>
      </c>
      <c r="C60" s="79">
        <v>1</v>
      </c>
      <c r="D60" s="80" t="s">
        <v>211</v>
      </c>
    </row>
    <row r="62" spans="2:5">
      <c r="B62" s="83" t="s">
        <v>212</v>
      </c>
      <c r="C62" s="83">
        <f>+COUNT(C28:C60)</f>
        <v>33</v>
      </c>
    </row>
  </sheetData>
  <mergeCells count="31">
    <mergeCell ref="B28:B35"/>
    <mergeCell ref="B36:B44"/>
    <mergeCell ref="B45:B51"/>
    <mergeCell ref="B56:B57"/>
    <mergeCell ref="I10:I11"/>
    <mergeCell ref="J10:J11"/>
    <mergeCell ref="K10:K11"/>
    <mergeCell ref="L10:L11"/>
    <mergeCell ref="M10:M11"/>
    <mergeCell ref="N10:N11"/>
    <mergeCell ref="N8:N9"/>
    <mergeCell ref="C8:C9"/>
    <mergeCell ref="D8:D9"/>
    <mergeCell ref="E8:E9"/>
    <mergeCell ref="F8:F9"/>
    <mergeCell ref="G8:G9"/>
    <mergeCell ref="H8:H9"/>
    <mergeCell ref="I8:I9"/>
    <mergeCell ref="J8:J9"/>
    <mergeCell ref="K8:K9"/>
    <mergeCell ref="L8:L9"/>
    <mergeCell ref="M8:M9"/>
    <mergeCell ref="B2:B4"/>
    <mergeCell ref="C2:H2"/>
    <mergeCell ref="I2:N2"/>
    <mergeCell ref="C3:D3"/>
    <mergeCell ref="E3:F3"/>
    <mergeCell ref="G3:H3"/>
    <mergeCell ref="I3:J3"/>
    <mergeCell ref="K3:L3"/>
    <mergeCell ref="M3:N3"/>
  </mergeCells>
  <printOptions horizontalCentered="1"/>
  <pageMargins left="0.20748031496063002" right="0.24094488188976407" top="0.77755905511810997" bottom="0.64448818897637805" header="0.47834645669291304" footer="0.25078740157480306"/>
  <pageSetup paperSize="0" scale="65" fitToWidth="0" fitToHeight="0" pageOrder="overThenDown" horizontalDpi="0" verticalDpi="0" copies="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52"/>
  <sheetViews>
    <sheetView topLeftCell="A16" zoomScale="80" zoomScaleNormal="80" workbookViewId="0">
      <selection activeCell="AA34" sqref="AA34"/>
    </sheetView>
  </sheetViews>
  <sheetFormatPr baseColWidth="10" defaultRowHeight="12.75"/>
  <cols>
    <col min="1" max="1" width="10.7109375" style="2" customWidth="1"/>
    <col min="2" max="2" width="17.7109375" style="2" customWidth="1"/>
    <col min="3" max="3" width="13.85546875" style="2" customWidth="1"/>
    <col min="4" max="17" width="10.7109375" style="2" customWidth="1"/>
    <col min="18" max="18" width="2.7109375" style="2" customWidth="1"/>
    <col min="19" max="1024" width="11.42578125" style="2" customWidth="1"/>
    <col min="1025" max="1025" width="11.42578125" customWidth="1"/>
  </cols>
  <sheetData>
    <row r="1" spans="1:17" s="1" customFormat="1" ht="13.9" customHeight="1">
      <c r="A1" s="152" t="s">
        <v>0</v>
      </c>
      <c r="B1" s="152"/>
      <c r="C1" s="152"/>
      <c r="D1" s="152"/>
      <c r="E1" s="152"/>
      <c r="F1" s="152"/>
      <c r="G1" s="152"/>
      <c r="H1" s="152"/>
      <c r="I1" s="152"/>
      <c r="J1" s="152"/>
      <c r="K1" s="152"/>
      <c r="L1" s="152"/>
      <c r="M1" s="152"/>
      <c r="N1" s="152"/>
      <c r="O1" s="152"/>
      <c r="P1" s="152"/>
      <c r="Q1" s="152"/>
    </row>
    <row r="2" spans="1:17" s="1" customFormat="1" ht="13.9" customHeight="1">
      <c r="A2" s="152"/>
      <c r="B2" s="152"/>
      <c r="C2" s="152"/>
      <c r="D2" s="152"/>
      <c r="E2" s="152"/>
      <c r="F2" s="152"/>
      <c r="G2" s="152"/>
      <c r="H2" s="152"/>
      <c r="I2" s="152"/>
      <c r="J2" s="152"/>
      <c r="K2" s="152"/>
      <c r="L2" s="152"/>
      <c r="M2" s="152"/>
      <c r="N2" s="152"/>
      <c r="O2" s="152"/>
      <c r="P2" s="152"/>
      <c r="Q2" s="152"/>
    </row>
    <row r="3" spans="1:17" s="1" customFormat="1" ht="13.9" customHeight="1">
      <c r="A3" s="152"/>
      <c r="B3" s="152"/>
      <c r="C3" s="152"/>
      <c r="D3" s="152"/>
      <c r="E3" s="152"/>
      <c r="F3" s="152"/>
      <c r="G3" s="152"/>
      <c r="H3" s="152"/>
      <c r="I3" s="152"/>
      <c r="J3" s="152"/>
      <c r="K3" s="152"/>
      <c r="L3" s="152"/>
      <c r="M3" s="152"/>
      <c r="N3" s="152"/>
      <c r="O3" s="152"/>
      <c r="P3" s="152"/>
      <c r="Q3" s="152"/>
    </row>
    <row r="4" spans="1:17" s="1" customFormat="1" ht="13.9" customHeight="1">
      <c r="A4" s="152" t="s">
        <v>1</v>
      </c>
      <c r="B4" s="152"/>
      <c r="C4" s="152"/>
      <c r="D4" s="152"/>
      <c r="E4" s="152"/>
      <c r="F4" s="152"/>
      <c r="G4" s="152"/>
      <c r="H4" s="152"/>
      <c r="I4" s="152"/>
      <c r="J4" s="152"/>
      <c r="K4" s="152"/>
      <c r="L4" s="152"/>
      <c r="M4" s="152"/>
      <c r="N4" s="152"/>
      <c r="O4" s="152"/>
      <c r="P4" s="152"/>
      <c r="Q4" s="152"/>
    </row>
    <row r="5" spans="1:17" s="1" customFormat="1" ht="13.9" customHeight="1">
      <c r="A5" s="152"/>
      <c r="B5" s="152"/>
      <c r="C5" s="152"/>
      <c r="D5" s="152"/>
      <c r="E5" s="152"/>
      <c r="F5" s="152"/>
      <c r="G5" s="152"/>
      <c r="H5" s="152"/>
      <c r="I5" s="152"/>
      <c r="J5" s="152"/>
      <c r="K5" s="152"/>
      <c r="L5" s="152"/>
      <c r="M5" s="152"/>
      <c r="N5" s="152"/>
      <c r="O5" s="152"/>
      <c r="P5" s="152"/>
      <c r="Q5" s="152"/>
    </row>
    <row r="6" spans="1:17" s="1" customFormat="1" ht="13.9" customHeight="1">
      <c r="A6" s="152"/>
      <c r="B6" s="152"/>
      <c r="C6" s="152"/>
      <c r="D6" s="152"/>
      <c r="E6" s="152"/>
      <c r="F6" s="152"/>
      <c r="G6" s="152"/>
      <c r="H6" s="152"/>
      <c r="I6" s="152"/>
      <c r="J6" s="152"/>
      <c r="K6" s="152"/>
      <c r="L6" s="152"/>
      <c r="M6" s="152"/>
      <c r="N6" s="152"/>
      <c r="O6" s="152"/>
      <c r="P6" s="152"/>
      <c r="Q6" s="152"/>
    </row>
    <row r="7" spans="1:17" s="1" customFormat="1">
      <c r="A7" s="153"/>
      <c r="B7" s="153"/>
      <c r="C7" s="153"/>
      <c r="D7" s="153"/>
      <c r="E7" s="153"/>
      <c r="F7" s="153"/>
      <c r="G7" s="153"/>
      <c r="H7" s="153"/>
      <c r="I7" s="153"/>
      <c r="J7" s="153"/>
      <c r="K7" s="153"/>
      <c r="L7" s="153"/>
      <c r="M7" s="153"/>
      <c r="N7" s="153"/>
      <c r="O7" s="153"/>
      <c r="P7" s="153"/>
      <c r="Q7" s="153"/>
    </row>
    <row r="8" spans="1:17" ht="30" customHeight="1">
      <c r="A8" s="154" t="s">
        <v>2</v>
      </c>
      <c r="B8" s="154"/>
      <c r="C8" s="154"/>
      <c r="D8" s="154"/>
      <c r="E8" s="154"/>
      <c r="F8" s="154"/>
      <c r="G8" s="154"/>
      <c r="H8" s="154"/>
      <c r="I8" s="154"/>
      <c r="J8" s="154"/>
      <c r="K8" s="154"/>
      <c r="L8" s="154"/>
      <c r="M8" s="154"/>
      <c r="N8" s="154"/>
      <c r="O8" s="154"/>
      <c r="P8" s="154"/>
      <c r="Q8" s="154"/>
    </row>
    <row r="9" spans="1:17" ht="42" customHeight="1">
      <c r="A9" s="155" t="s">
        <v>3</v>
      </c>
      <c r="B9" s="155"/>
      <c r="C9" s="155"/>
      <c r="D9" s="155"/>
      <c r="E9" s="177" t="s">
        <v>128</v>
      </c>
      <c r="F9" s="177"/>
      <c r="G9" s="177"/>
      <c r="H9" s="177"/>
      <c r="I9" s="177"/>
      <c r="J9" s="177"/>
      <c r="K9" s="155" t="s">
        <v>5</v>
      </c>
      <c r="L9" s="155"/>
      <c r="M9" s="155"/>
      <c r="N9" s="160" t="s">
        <v>29</v>
      </c>
      <c r="O9" s="160"/>
      <c r="P9" s="160"/>
      <c r="Q9" s="160"/>
    </row>
    <row r="10" spans="1:17" ht="42" customHeight="1">
      <c r="A10" s="155" t="s">
        <v>7</v>
      </c>
      <c r="B10" s="155"/>
      <c r="C10" s="155"/>
      <c r="D10" s="155"/>
      <c r="E10" s="156" t="s">
        <v>8</v>
      </c>
      <c r="F10" s="156"/>
      <c r="G10" s="156"/>
      <c r="H10" s="156"/>
      <c r="I10" s="156"/>
      <c r="J10" s="156"/>
      <c r="K10" s="155" t="s">
        <v>9</v>
      </c>
      <c r="L10" s="155"/>
      <c r="M10" s="155"/>
      <c r="N10" s="160" t="s">
        <v>10</v>
      </c>
      <c r="O10" s="160"/>
      <c r="P10" s="160"/>
      <c r="Q10" s="160"/>
    </row>
    <row r="11" spans="1:17" ht="52.9" customHeight="1">
      <c r="A11" s="155" t="s">
        <v>11</v>
      </c>
      <c r="B11" s="155"/>
      <c r="C11" s="155"/>
      <c r="D11" s="155"/>
      <c r="E11" s="156" t="s">
        <v>129</v>
      </c>
      <c r="F11" s="156"/>
      <c r="G11" s="156"/>
      <c r="H11" s="156"/>
      <c r="I11" s="156"/>
      <c r="J11" s="156"/>
      <c r="K11" s="155" t="s">
        <v>114</v>
      </c>
      <c r="L11" s="155"/>
      <c r="M11" s="155"/>
      <c r="N11" s="160" t="s">
        <v>31</v>
      </c>
      <c r="O11" s="160"/>
      <c r="P11" s="160"/>
      <c r="Q11" s="160"/>
    </row>
    <row r="12" spans="1:17" customFormat="1" ht="6.75" customHeight="1"/>
    <row r="13" spans="1:17" ht="30" customHeight="1">
      <c r="A13" s="154" t="s">
        <v>115</v>
      </c>
      <c r="B13" s="154"/>
      <c r="C13" s="154"/>
      <c r="D13" s="154"/>
      <c r="E13" s="154"/>
      <c r="F13" s="154"/>
      <c r="G13" s="154"/>
      <c r="H13" s="154"/>
      <c r="I13" s="154"/>
      <c r="J13" s="154"/>
      <c r="K13" s="154"/>
      <c r="L13" s="154"/>
      <c r="M13" s="154"/>
      <c r="N13" s="154"/>
      <c r="O13" s="154"/>
      <c r="P13" s="154"/>
      <c r="Q13" s="154"/>
    </row>
    <row r="14" spans="1:17" ht="30" customHeight="1">
      <c r="A14" s="29" t="s">
        <v>33</v>
      </c>
      <c r="B14" s="5"/>
      <c r="C14" s="5" t="s">
        <v>130</v>
      </c>
      <c r="D14" s="5" t="s">
        <v>38</v>
      </c>
      <c r="E14" s="29" t="s">
        <v>39</v>
      </c>
      <c r="F14" s="29" t="s">
        <v>40</v>
      </c>
      <c r="G14" s="29" t="s">
        <v>41</v>
      </c>
      <c r="H14" s="29" t="s">
        <v>42</v>
      </c>
      <c r="I14" s="29" t="s">
        <v>43</v>
      </c>
      <c r="J14" s="29" t="s">
        <v>44</v>
      </c>
      <c r="K14" s="29" t="s">
        <v>45</v>
      </c>
      <c r="L14" s="29" t="s">
        <v>46</v>
      </c>
      <c r="M14" s="29" t="s">
        <v>47</v>
      </c>
      <c r="N14" s="29" t="s">
        <v>48</v>
      </c>
      <c r="O14" s="29" t="s">
        <v>49</v>
      </c>
      <c r="P14" s="155" t="s">
        <v>131</v>
      </c>
      <c r="Q14" s="155"/>
    </row>
    <row r="15" spans="1:17" ht="44.85" customHeight="1">
      <c r="A15" s="157">
        <v>2016</v>
      </c>
      <c r="B15" s="5" t="s">
        <v>132</v>
      </c>
      <c r="C15" s="47" t="s">
        <v>319</v>
      </c>
      <c r="D15" s="112">
        <v>20</v>
      </c>
      <c r="E15" s="112">
        <v>212</v>
      </c>
      <c r="F15" s="112">
        <v>589</v>
      </c>
      <c r="G15" s="112">
        <v>412</v>
      </c>
      <c r="H15" s="112">
        <v>32</v>
      </c>
      <c r="I15" s="112">
        <v>17</v>
      </c>
      <c r="J15" s="112">
        <v>0</v>
      </c>
      <c r="K15" s="112">
        <v>2</v>
      </c>
      <c r="L15" s="112">
        <v>54</v>
      </c>
      <c r="M15" s="112">
        <v>776</v>
      </c>
      <c r="N15" s="112">
        <v>408</v>
      </c>
      <c r="O15" s="112">
        <v>209</v>
      </c>
      <c r="P15" s="174">
        <f>AVERAGE(D15:O15)</f>
        <v>227.58333333333334</v>
      </c>
      <c r="Q15" s="174"/>
    </row>
    <row r="16" spans="1:17" ht="44.85" customHeight="1">
      <c r="A16" s="157"/>
      <c r="B16" s="95" t="s">
        <v>244</v>
      </c>
      <c r="C16" s="47"/>
      <c r="D16" s="111">
        <v>8</v>
      </c>
      <c r="E16" s="111">
        <v>8</v>
      </c>
      <c r="F16" s="111">
        <v>8</v>
      </c>
      <c r="G16" s="111">
        <v>8</v>
      </c>
      <c r="H16" s="111">
        <v>8</v>
      </c>
      <c r="I16" s="111">
        <v>8</v>
      </c>
      <c r="J16" s="111">
        <v>8</v>
      </c>
      <c r="K16" s="111">
        <v>8</v>
      </c>
      <c r="L16" s="111">
        <v>8</v>
      </c>
      <c r="M16" s="111">
        <v>8</v>
      </c>
      <c r="N16" s="111">
        <v>8</v>
      </c>
      <c r="O16" s="111">
        <v>8</v>
      </c>
      <c r="P16" s="174">
        <f>AVERAGE(D16,F16,G16,H16,I16,J16,K16,L16,M16,N16,O16,E16)</f>
        <v>8</v>
      </c>
      <c r="Q16" s="174"/>
    </row>
    <row r="17" spans="1:17" ht="44.85" customHeight="1">
      <c r="A17" s="157"/>
      <c r="B17" s="95" t="s">
        <v>321</v>
      </c>
      <c r="C17" s="47"/>
      <c r="D17" s="61">
        <f>+D15/D16</f>
        <v>2.5</v>
      </c>
      <c r="E17" s="61">
        <f t="shared" ref="E17:O17" si="0">+E15/E16</f>
        <v>26.5</v>
      </c>
      <c r="F17" s="61">
        <f t="shared" si="0"/>
        <v>73.625</v>
      </c>
      <c r="G17" s="61">
        <f t="shared" si="0"/>
        <v>51.5</v>
      </c>
      <c r="H17" s="61">
        <f t="shared" si="0"/>
        <v>4</v>
      </c>
      <c r="I17" s="61">
        <f t="shared" si="0"/>
        <v>2.125</v>
      </c>
      <c r="J17" s="61">
        <f t="shared" si="0"/>
        <v>0</v>
      </c>
      <c r="K17" s="61">
        <f t="shared" si="0"/>
        <v>0.25</v>
      </c>
      <c r="L17" s="61">
        <f t="shared" si="0"/>
        <v>6.75</v>
      </c>
      <c r="M17" s="61">
        <f t="shared" si="0"/>
        <v>97</v>
      </c>
      <c r="N17" s="61">
        <f t="shared" si="0"/>
        <v>51</v>
      </c>
      <c r="O17" s="61">
        <f t="shared" si="0"/>
        <v>26.125</v>
      </c>
      <c r="P17" s="174">
        <f>AVERAGE(D17,F17,G17,H17,I17,J17,K17,L17,M17,N17,O17,E17)</f>
        <v>28.447916666666668</v>
      </c>
      <c r="Q17" s="174"/>
    </row>
    <row r="18" spans="1:17" ht="44.85" customHeight="1">
      <c r="A18" s="157"/>
      <c r="B18" s="5" t="s">
        <v>135</v>
      </c>
      <c r="C18" s="47" t="s">
        <v>318</v>
      </c>
      <c r="D18" s="60">
        <f>+D20+D21+D22+D23+D24+D26+D27+D28+D29+D30+D31</f>
        <v>1271</v>
      </c>
      <c r="E18" s="107">
        <f t="shared" ref="E18:O18" si="1">+E20+E21+E22+E23+E24+E26+E27+E28+E29+E30+E31</f>
        <v>32</v>
      </c>
      <c r="F18" s="107">
        <f t="shared" si="1"/>
        <v>1074</v>
      </c>
      <c r="G18" s="107">
        <f t="shared" si="1"/>
        <v>45</v>
      </c>
      <c r="H18" s="107">
        <f t="shared" si="1"/>
        <v>1259</v>
      </c>
      <c r="I18" s="107">
        <f t="shared" si="1"/>
        <v>37</v>
      </c>
      <c r="J18" s="107">
        <f t="shared" si="1"/>
        <v>1216</v>
      </c>
      <c r="K18" s="107">
        <f t="shared" si="1"/>
        <v>34</v>
      </c>
      <c r="L18" s="107">
        <f t="shared" si="1"/>
        <v>1188</v>
      </c>
      <c r="M18" s="107">
        <f t="shared" si="1"/>
        <v>35</v>
      </c>
      <c r="N18" s="107">
        <f t="shared" si="1"/>
        <v>1172</v>
      </c>
      <c r="O18" s="107">
        <f t="shared" si="1"/>
        <v>34</v>
      </c>
      <c r="P18" s="174">
        <f>AVERAGE(D18,F18,G18,H18,I18,J18,K18,L18,M18,N18,O18,E18)</f>
        <v>616.41666666666663</v>
      </c>
      <c r="Q18" s="174"/>
    </row>
    <row r="19" spans="1:17" ht="44.85" customHeight="1">
      <c r="A19" s="157"/>
      <c r="B19" s="95" t="s">
        <v>320</v>
      </c>
      <c r="C19" s="47"/>
      <c r="D19" s="61">
        <f t="shared" ref="D19:O19" si="2">+D18/D16</f>
        <v>158.875</v>
      </c>
      <c r="E19" s="61">
        <f t="shared" si="2"/>
        <v>4</v>
      </c>
      <c r="F19" s="61">
        <f t="shared" si="2"/>
        <v>134.25</v>
      </c>
      <c r="G19" s="61">
        <f t="shared" si="2"/>
        <v>5.625</v>
      </c>
      <c r="H19" s="61">
        <f t="shared" si="2"/>
        <v>157.375</v>
      </c>
      <c r="I19" s="61">
        <f t="shared" si="2"/>
        <v>4.625</v>
      </c>
      <c r="J19" s="61">
        <f t="shared" si="2"/>
        <v>152</v>
      </c>
      <c r="K19" s="61">
        <f t="shared" si="2"/>
        <v>4.25</v>
      </c>
      <c r="L19" s="61">
        <f t="shared" si="2"/>
        <v>148.5</v>
      </c>
      <c r="M19" s="61">
        <f t="shared" si="2"/>
        <v>4.375</v>
      </c>
      <c r="N19" s="61">
        <f t="shared" si="2"/>
        <v>146.5</v>
      </c>
      <c r="O19" s="61">
        <f t="shared" si="2"/>
        <v>4.25</v>
      </c>
      <c r="P19" s="174">
        <f t="shared" ref="P19:P22" si="3">AVERAGE(D19,F19,G19,H19,I19,J19,K19,L19,M19,N19,O19,E19)</f>
        <v>77.052083333333329</v>
      </c>
      <c r="Q19" s="174"/>
    </row>
    <row r="20" spans="1:17" ht="44.85" customHeight="1">
      <c r="A20" s="157"/>
      <c r="B20" s="95" t="s">
        <v>136</v>
      </c>
      <c r="C20" s="47"/>
      <c r="D20" s="60">
        <v>83</v>
      </c>
      <c r="E20" s="60">
        <v>0</v>
      </c>
      <c r="F20" s="60">
        <v>65</v>
      </c>
      <c r="G20" s="60">
        <v>0</v>
      </c>
      <c r="H20" s="60">
        <v>95</v>
      </c>
      <c r="I20" s="60">
        <v>0</v>
      </c>
      <c r="J20" s="60">
        <v>111</v>
      </c>
      <c r="K20" s="60">
        <v>0</v>
      </c>
      <c r="L20" s="60">
        <v>92</v>
      </c>
      <c r="M20" s="60">
        <v>0</v>
      </c>
      <c r="N20" s="60">
        <v>105</v>
      </c>
      <c r="O20" s="107">
        <v>0</v>
      </c>
      <c r="P20" s="174">
        <f t="shared" si="3"/>
        <v>45.916666666666664</v>
      </c>
      <c r="Q20" s="174"/>
    </row>
    <row r="21" spans="1:17" ht="44.85" customHeight="1">
      <c r="A21" s="157"/>
      <c r="B21" s="95" t="s">
        <v>137</v>
      </c>
      <c r="C21" s="47"/>
      <c r="D21" s="60">
        <v>32</v>
      </c>
      <c r="E21" s="60">
        <v>32</v>
      </c>
      <c r="F21" s="60">
        <v>56</v>
      </c>
      <c r="G21" s="60">
        <v>45</v>
      </c>
      <c r="H21" s="60">
        <v>25</v>
      </c>
      <c r="I21" s="60">
        <v>37</v>
      </c>
      <c r="J21" s="60">
        <v>33</v>
      </c>
      <c r="K21" s="60">
        <v>34</v>
      </c>
      <c r="L21" s="60">
        <v>36</v>
      </c>
      <c r="M21" s="60">
        <v>35</v>
      </c>
      <c r="N21" s="60">
        <v>36</v>
      </c>
      <c r="O21" s="107">
        <v>34</v>
      </c>
      <c r="P21" s="176">
        <f t="shared" si="3"/>
        <v>36.25</v>
      </c>
      <c r="Q21" s="176"/>
    </row>
    <row r="22" spans="1:17" ht="44.85" customHeight="1">
      <c r="A22" s="157"/>
      <c r="B22" s="95" t="s">
        <v>138</v>
      </c>
      <c r="C22" s="47"/>
      <c r="D22" s="60">
        <v>0</v>
      </c>
      <c r="E22" s="60">
        <v>0</v>
      </c>
      <c r="F22" s="60">
        <v>0</v>
      </c>
      <c r="G22" s="60">
        <v>0</v>
      </c>
      <c r="H22" s="60">
        <v>0</v>
      </c>
      <c r="I22" s="60">
        <v>0</v>
      </c>
      <c r="J22" s="60">
        <v>0</v>
      </c>
      <c r="K22" s="60">
        <v>0</v>
      </c>
      <c r="L22" s="60">
        <v>0</v>
      </c>
      <c r="M22" s="60">
        <v>0</v>
      </c>
      <c r="N22" s="60">
        <v>0</v>
      </c>
      <c r="O22" s="107">
        <v>0</v>
      </c>
      <c r="P22" s="176">
        <f t="shared" si="3"/>
        <v>0</v>
      </c>
      <c r="Q22" s="176"/>
    </row>
    <row r="23" spans="1:17" ht="44.85" customHeight="1">
      <c r="A23" s="157"/>
      <c r="B23" s="95" t="s">
        <v>139</v>
      </c>
      <c r="C23" s="47"/>
      <c r="D23" s="60">
        <v>618</v>
      </c>
      <c r="E23" s="60">
        <v>0</v>
      </c>
      <c r="F23" s="60">
        <v>475</v>
      </c>
      <c r="G23" s="60">
        <v>0</v>
      </c>
      <c r="H23" s="60">
        <v>548</v>
      </c>
      <c r="I23" s="60">
        <v>0</v>
      </c>
      <c r="J23" s="60">
        <v>540</v>
      </c>
      <c r="K23" s="60">
        <v>0</v>
      </c>
      <c r="L23" s="60">
        <v>590</v>
      </c>
      <c r="M23" s="60">
        <v>0</v>
      </c>
      <c r="N23" s="60">
        <v>628</v>
      </c>
      <c r="O23" s="107">
        <v>0</v>
      </c>
      <c r="P23" s="176">
        <f>AVERAGE(D23,F23,G23,H23,I23,J23,K23,L23,M23,N23,O23,E23)</f>
        <v>283.25</v>
      </c>
      <c r="Q23" s="176"/>
    </row>
    <row r="24" spans="1:17" ht="44.85" customHeight="1">
      <c r="A24" s="157"/>
      <c r="B24" s="95" t="s">
        <v>140</v>
      </c>
      <c r="C24" s="47"/>
      <c r="D24" s="172">
        <v>173</v>
      </c>
      <c r="E24" s="172">
        <v>0</v>
      </c>
      <c r="F24" s="172">
        <v>98</v>
      </c>
      <c r="G24" s="172">
        <v>0</v>
      </c>
      <c r="H24" s="172">
        <v>159</v>
      </c>
      <c r="I24" s="172">
        <v>0</v>
      </c>
      <c r="J24" s="172">
        <v>150</v>
      </c>
      <c r="K24" s="172">
        <v>0</v>
      </c>
      <c r="L24" s="172">
        <v>118</v>
      </c>
      <c r="M24" s="172">
        <v>0</v>
      </c>
      <c r="N24" s="172">
        <v>112</v>
      </c>
      <c r="O24" s="172">
        <v>0</v>
      </c>
      <c r="P24" s="176">
        <f t="shared" ref="P24" si="4">AVERAGE(D24,F24,G24,H24,I24,J24,K24,L24,M24,N24,O24,E24)</f>
        <v>67.5</v>
      </c>
      <c r="Q24" s="176"/>
    </row>
    <row r="25" spans="1:17" ht="44.85" customHeight="1">
      <c r="A25" s="157"/>
      <c r="B25" s="95" t="s">
        <v>141</v>
      </c>
      <c r="C25" s="47"/>
      <c r="D25" s="173"/>
      <c r="E25" s="173"/>
      <c r="F25" s="173"/>
      <c r="G25" s="173"/>
      <c r="H25" s="173"/>
      <c r="I25" s="173"/>
      <c r="J25" s="173"/>
      <c r="K25" s="173"/>
      <c r="L25" s="173"/>
      <c r="M25" s="173"/>
      <c r="N25" s="173"/>
      <c r="O25" s="173"/>
      <c r="P25" s="174"/>
      <c r="Q25" s="174"/>
    </row>
    <row r="26" spans="1:17" ht="44.85" customHeight="1">
      <c r="A26" s="157"/>
      <c r="B26" s="95" t="s">
        <v>142</v>
      </c>
      <c r="C26" s="47"/>
      <c r="D26" s="60">
        <v>332</v>
      </c>
      <c r="E26" s="60">
        <v>0</v>
      </c>
      <c r="F26" s="60">
        <v>321</v>
      </c>
      <c r="G26" s="60">
        <v>0</v>
      </c>
      <c r="H26" s="60">
        <v>324</v>
      </c>
      <c r="I26" s="60">
        <v>0</v>
      </c>
      <c r="J26" s="60">
        <v>331</v>
      </c>
      <c r="K26" s="60">
        <v>0</v>
      </c>
      <c r="L26" s="60">
        <v>318</v>
      </c>
      <c r="M26" s="60">
        <v>0</v>
      </c>
      <c r="N26" s="60">
        <v>268</v>
      </c>
      <c r="O26" s="107">
        <v>0</v>
      </c>
      <c r="P26" s="174">
        <f t="shared" ref="P26:P38" si="5">AVERAGE(D26,F26,G26,H26,I26,J26,K26,L26,M26,N26,O26,E26)</f>
        <v>157.83333333333334</v>
      </c>
      <c r="Q26" s="174"/>
    </row>
    <row r="27" spans="1:17" ht="44.85" customHeight="1">
      <c r="A27" s="157"/>
      <c r="B27" s="95" t="s">
        <v>143</v>
      </c>
      <c r="C27" s="47"/>
      <c r="D27" s="107">
        <v>0</v>
      </c>
      <c r="E27" s="107">
        <v>0</v>
      </c>
      <c r="F27" s="107">
        <v>0</v>
      </c>
      <c r="G27" s="107">
        <v>0</v>
      </c>
      <c r="H27" s="107">
        <v>0</v>
      </c>
      <c r="I27" s="107">
        <v>0</v>
      </c>
      <c r="J27" s="107">
        <v>0</v>
      </c>
      <c r="K27" s="107">
        <v>0</v>
      </c>
      <c r="L27" s="107">
        <v>0</v>
      </c>
      <c r="M27" s="107">
        <v>0</v>
      </c>
      <c r="N27" s="107">
        <v>0</v>
      </c>
      <c r="O27" s="107">
        <v>0</v>
      </c>
      <c r="P27" s="174">
        <f t="shared" si="5"/>
        <v>0</v>
      </c>
      <c r="Q27" s="174"/>
    </row>
    <row r="28" spans="1:17" ht="44.85" customHeight="1">
      <c r="A28" s="157"/>
      <c r="B28" s="95" t="s">
        <v>144</v>
      </c>
      <c r="C28" s="47"/>
      <c r="D28" s="107">
        <v>0</v>
      </c>
      <c r="E28" s="107">
        <v>0</v>
      </c>
      <c r="F28" s="107">
        <v>0</v>
      </c>
      <c r="G28" s="107">
        <v>0</v>
      </c>
      <c r="H28" s="107">
        <v>0</v>
      </c>
      <c r="I28" s="107">
        <v>0</v>
      </c>
      <c r="J28" s="107">
        <v>0</v>
      </c>
      <c r="K28" s="107">
        <v>0</v>
      </c>
      <c r="L28" s="107">
        <v>0</v>
      </c>
      <c r="M28" s="107">
        <v>0</v>
      </c>
      <c r="N28" s="107">
        <v>0</v>
      </c>
      <c r="O28" s="107">
        <v>0</v>
      </c>
      <c r="P28" s="174">
        <f t="shared" si="5"/>
        <v>0</v>
      </c>
      <c r="Q28" s="174"/>
    </row>
    <row r="29" spans="1:17" ht="44.85" customHeight="1">
      <c r="A29" s="157"/>
      <c r="B29" s="95" t="s">
        <v>145</v>
      </c>
      <c r="C29" s="47"/>
      <c r="D29" s="107">
        <v>0</v>
      </c>
      <c r="E29" s="107">
        <v>0</v>
      </c>
      <c r="F29" s="107">
        <v>0</v>
      </c>
      <c r="G29" s="107">
        <v>0</v>
      </c>
      <c r="H29" s="107">
        <v>0</v>
      </c>
      <c r="I29" s="107">
        <v>0</v>
      </c>
      <c r="J29" s="107">
        <v>0</v>
      </c>
      <c r="K29" s="107">
        <v>0</v>
      </c>
      <c r="L29" s="107">
        <v>0</v>
      </c>
      <c r="M29" s="107">
        <v>0</v>
      </c>
      <c r="N29" s="107">
        <v>0</v>
      </c>
      <c r="O29" s="107">
        <v>0</v>
      </c>
      <c r="P29" s="174">
        <f t="shared" si="5"/>
        <v>0</v>
      </c>
      <c r="Q29" s="174"/>
    </row>
    <row r="30" spans="1:17" ht="44.85" customHeight="1">
      <c r="A30" s="157"/>
      <c r="B30" s="95" t="s">
        <v>146</v>
      </c>
      <c r="C30" s="47"/>
      <c r="D30" s="60">
        <v>0</v>
      </c>
      <c r="E30" s="107">
        <v>0</v>
      </c>
      <c r="F30" s="107">
        <v>0</v>
      </c>
      <c r="G30" s="107">
        <v>0</v>
      </c>
      <c r="H30" s="107">
        <v>0</v>
      </c>
      <c r="I30" s="107">
        <v>0</v>
      </c>
      <c r="J30" s="107">
        <v>0</v>
      </c>
      <c r="K30" s="107">
        <v>0</v>
      </c>
      <c r="L30" s="107">
        <v>0</v>
      </c>
      <c r="M30" s="107">
        <v>0</v>
      </c>
      <c r="N30" s="107">
        <v>0</v>
      </c>
      <c r="O30" s="107">
        <v>0</v>
      </c>
      <c r="P30" s="174">
        <f t="shared" si="5"/>
        <v>0</v>
      </c>
      <c r="Q30" s="174"/>
    </row>
    <row r="31" spans="1:17" ht="44.85" customHeight="1">
      <c r="A31" s="157"/>
      <c r="B31" s="95" t="s">
        <v>147</v>
      </c>
      <c r="C31" s="47"/>
      <c r="D31" s="60">
        <v>33</v>
      </c>
      <c r="E31" s="60">
        <v>0</v>
      </c>
      <c r="F31" s="60">
        <v>59</v>
      </c>
      <c r="G31" s="60">
        <v>0</v>
      </c>
      <c r="H31" s="60">
        <v>108</v>
      </c>
      <c r="I31" s="60">
        <v>0</v>
      </c>
      <c r="J31" s="60">
        <v>51</v>
      </c>
      <c r="K31" s="60">
        <v>0</v>
      </c>
      <c r="L31" s="60">
        <v>34</v>
      </c>
      <c r="M31" s="60">
        <v>0</v>
      </c>
      <c r="N31" s="60">
        <v>23</v>
      </c>
      <c r="O31" s="107">
        <v>0</v>
      </c>
      <c r="P31" s="174">
        <f t="shared" si="5"/>
        <v>25.666666666666668</v>
      </c>
      <c r="Q31" s="174"/>
    </row>
    <row r="32" spans="1:17" ht="44.85" customHeight="1">
      <c r="A32" s="157"/>
      <c r="B32" s="5" t="s">
        <v>148</v>
      </c>
      <c r="C32" s="47" t="s">
        <v>248</v>
      </c>
      <c r="D32" s="63">
        <f t="shared" ref="D32:O32" si="6">+D34+D35+D36+D37+D38+D39+D40+D41+D42+D43+D44+D45</f>
        <v>42965</v>
      </c>
      <c r="E32" s="63">
        <f t="shared" si="6"/>
        <v>44434</v>
      </c>
      <c r="F32" s="63">
        <f t="shared" si="6"/>
        <v>40494</v>
      </c>
      <c r="G32" s="63">
        <f t="shared" si="6"/>
        <v>49081</v>
      </c>
      <c r="H32" s="63">
        <f t="shared" si="6"/>
        <v>39790</v>
      </c>
      <c r="I32" s="63">
        <f t="shared" si="6"/>
        <v>54099</v>
      </c>
      <c r="J32" s="63">
        <f t="shared" si="6"/>
        <v>58661</v>
      </c>
      <c r="K32" s="63">
        <f t="shared" si="6"/>
        <v>52117</v>
      </c>
      <c r="L32" s="63">
        <f t="shared" si="6"/>
        <v>47827</v>
      </c>
      <c r="M32" s="63">
        <f t="shared" si="6"/>
        <v>46662</v>
      </c>
      <c r="N32" s="63">
        <f t="shared" si="6"/>
        <v>47677</v>
      </c>
      <c r="O32" s="63">
        <f t="shared" si="6"/>
        <v>51171</v>
      </c>
      <c r="P32" s="174">
        <f t="shared" si="5"/>
        <v>47914.833333333336</v>
      </c>
      <c r="Q32" s="174"/>
    </row>
    <row r="33" spans="1:17" ht="44.85" customHeight="1">
      <c r="A33" s="157"/>
      <c r="B33" s="95" t="s">
        <v>134</v>
      </c>
      <c r="C33" s="47"/>
      <c r="D33" s="61">
        <f t="shared" ref="D33:O33" si="7">+D32/D16</f>
        <v>5370.625</v>
      </c>
      <c r="E33" s="61">
        <f t="shared" si="7"/>
        <v>5554.25</v>
      </c>
      <c r="F33" s="61">
        <f t="shared" si="7"/>
        <v>5061.75</v>
      </c>
      <c r="G33" s="61">
        <f t="shared" si="7"/>
        <v>6135.125</v>
      </c>
      <c r="H33" s="61">
        <f t="shared" si="7"/>
        <v>4973.75</v>
      </c>
      <c r="I33" s="61">
        <f t="shared" si="7"/>
        <v>6762.375</v>
      </c>
      <c r="J33" s="61">
        <f t="shared" si="7"/>
        <v>7332.625</v>
      </c>
      <c r="K33" s="61">
        <f t="shared" si="7"/>
        <v>6514.625</v>
      </c>
      <c r="L33" s="61">
        <f t="shared" si="7"/>
        <v>5978.375</v>
      </c>
      <c r="M33" s="61">
        <f t="shared" si="7"/>
        <v>5832.75</v>
      </c>
      <c r="N33" s="61">
        <f t="shared" si="7"/>
        <v>5959.625</v>
      </c>
      <c r="O33" s="61">
        <f t="shared" si="7"/>
        <v>6396.375</v>
      </c>
      <c r="P33" s="174">
        <f t="shared" si="5"/>
        <v>5989.354166666667</v>
      </c>
      <c r="Q33" s="174"/>
    </row>
    <row r="34" spans="1:17" ht="44.85" customHeight="1">
      <c r="A34" s="157"/>
      <c r="B34" s="95" t="s">
        <v>136</v>
      </c>
      <c r="C34" s="47"/>
      <c r="D34" s="108">
        <v>7612</v>
      </c>
      <c r="E34" s="108">
        <v>8033</v>
      </c>
      <c r="F34" s="113">
        <v>7266</v>
      </c>
      <c r="G34" s="108">
        <v>6635</v>
      </c>
      <c r="H34" s="108">
        <v>6200</v>
      </c>
      <c r="I34" s="108">
        <v>7179</v>
      </c>
      <c r="J34" s="108">
        <v>7225</v>
      </c>
      <c r="K34" s="108">
        <v>6996</v>
      </c>
      <c r="L34" s="108">
        <v>6871</v>
      </c>
      <c r="M34" s="108">
        <v>7332</v>
      </c>
      <c r="N34" s="108">
        <v>7469</v>
      </c>
      <c r="O34" s="108">
        <v>7926</v>
      </c>
      <c r="P34" s="174">
        <f t="shared" si="5"/>
        <v>7228.666666666667</v>
      </c>
      <c r="Q34" s="174"/>
    </row>
    <row r="35" spans="1:17" ht="44.85" customHeight="1">
      <c r="A35" s="157"/>
      <c r="B35" s="95" t="s">
        <v>137</v>
      </c>
      <c r="C35" s="47"/>
      <c r="D35" s="60">
        <v>4360</v>
      </c>
      <c r="E35" s="60">
        <v>4140</v>
      </c>
      <c r="F35" s="60">
        <v>3380</v>
      </c>
      <c r="G35" s="60">
        <v>3420</v>
      </c>
      <c r="H35" s="60">
        <v>3140</v>
      </c>
      <c r="I35" s="60">
        <v>3420</v>
      </c>
      <c r="J35" s="60">
        <v>3500</v>
      </c>
      <c r="K35" s="60">
        <v>3460</v>
      </c>
      <c r="L35" s="60">
        <v>3240</v>
      </c>
      <c r="M35" s="60">
        <v>3640</v>
      </c>
      <c r="N35" s="60">
        <v>3494</v>
      </c>
      <c r="O35" s="60">
        <v>3850</v>
      </c>
      <c r="P35" s="174">
        <f t="shared" si="5"/>
        <v>3587</v>
      </c>
      <c r="Q35" s="174"/>
    </row>
    <row r="36" spans="1:17" ht="44.85" customHeight="1">
      <c r="A36" s="157"/>
      <c r="B36" s="95" t="s">
        <v>138</v>
      </c>
      <c r="C36" s="47"/>
      <c r="D36" s="60">
        <v>2681</v>
      </c>
      <c r="E36" s="60">
        <v>2794</v>
      </c>
      <c r="F36" s="60">
        <v>2731</v>
      </c>
      <c r="G36" s="60">
        <v>2477</v>
      </c>
      <c r="H36" s="60">
        <v>2285</v>
      </c>
      <c r="I36" s="60">
        <v>2518</v>
      </c>
      <c r="J36" s="60">
        <v>2554</v>
      </c>
      <c r="K36" s="60">
        <v>2456</v>
      </c>
      <c r="L36" s="60">
        <v>2369</v>
      </c>
      <c r="M36" s="60">
        <v>2659</v>
      </c>
      <c r="N36" s="60">
        <v>2654</v>
      </c>
      <c r="O36" s="60">
        <v>2807</v>
      </c>
      <c r="P36" s="174">
        <f t="shared" si="5"/>
        <v>2582.0833333333335</v>
      </c>
      <c r="Q36" s="174"/>
    </row>
    <row r="37" spans="1:17" ht="44.85" customHeight="1">
      <c r="A37" s="157"/>
      <c r="B37" s="95" t="s">
        <v>139</v>
      </c>
      <c r="C37" s="47"/>
      <c r="D37" s="63">
        <v>7219</v>
      </c>
      <c r="E37" s="63">
        <v>9520</v>
      </c>
      <c r="F37" s="63">
        <v>9428</v>
      </c>
      <c r="G37" s="63">
        <v>14208</v>
      </c>
      <c r="H37" s="63">
        <v>10480</v>
      </c>
      <c r="I37" s="63">
        <v>19600</v>
      </c>
      <c r="J37" s="63">
        <v>24320</v>
      </c>
      <c r="K37" s="63">
        <v>18960</v>
      </c>
      <c r="L37" s="63">
        <v>13600</v>
      </c>
      <c r="M37" s="63">
        <v>12160</v>
      </c>
      <c r="N37" s="63">
        <v>12560</v>
      </c>
      <c r="O37" s="63">
        <v>14000</v>
      </c>
      <c r="P37" s="174">
        <f t="shared" si="5"/>
        <v>13837.916666666666</v>
      </c>
      <c r="Q37" s="174"/>
    </row>
    <row r="38" spans="1:17" ht="44.85" customHeight="1">
      <c r="A38" s="157"/>
      <c r="B38" s="95" t="s">
        <v>140</v>
      </c>
      <c r="C38" s="47"/>
      <c r="D38" s="172">
        <v>2600</v>
      </c>
      <c r="E38" s="172">
        <v>1900</v>
      </c>
      <c r="F38" s="172">
        <v>2000</v>
      </c>
      <c r="G38" s="172">
        <v>2100</v>
      </c>
      <c r="H38" s="172">
        <v>1800</v>
      </c>
      <c r="I38" s="172">
        <v>1900</v>
      </c>
      <c r="J38" s="172">
        <v>1900</v>
      </c>
      <c r="K38" s="172">
        <v>1900</v>
      </c>
      <c r="L38" s="172">
        <v>1900</v>
      </c>
      <c r="M38" s="172">
        <v>2200</v>
      </c>
      <c r="N38" s="172">
        <v>2600</v>
      </c>
      <c r="O38" s="172">
        <v>1900</v>
      </c>
      <c r="P38" s="174">
        <f t="shared" si="5"/>
        <v>2058.3333333333335</v>
      </c>
      <c r="Q38" s="174"/>
    </row>
    <row r="39" spans="1:17" ht="44.85" customHeight="1">
      <c r="A39" s="157"/>
      <c r="B39" s="95" t="s">
        <v>141</v>
      </c>
      <c r="C39" s="47"/>
      <c r="D39" s="173"/>
      <c r="E39" s="173"/>
      <c r="F39" s="173"/>
      <c r="G39" s="173"/>
      <c r="H39" s="173"/>
      <c r="I39" s="173"/>
      <c r="J39" s="173"/>
      <c r="K39" s="173"/>
      <c r="L39" s="173"/>
      <c r="M39" s="173"/>
      <c r="N39" s="173"/>
      <c r="O39" s="173"/>
      <c r="P39" s="175"/>
      <c r="Q39" s="175"/>
    </row>
    <row r="40" spans="1:17" ht="44.85" customHeight="1">
      <c r="A40" s="157"/>
      <c r="B40" s="95" t="s">
        <v>142</v>
      </c>
      <c r="C40" s="47"/>
      <c r="D40" s="107">
        <v>17081</v>
      </c>
      <c r="E40" s="107">
        <v>15150</v>
      </c>
      <c r="F40" s="107">
        <v>14740</v>
      </c>
      <c r="G40" s="107">
        <v>18580</v>
      </c>
      <c r="H40" s="107">
        <v>14740</v>
      </c>
      <c r="I40" s="107">
        <v>17940</v>
      </c>
      <c r="J40" s="107">
        <v>17140</v>
      </c>
      <c r="K40" s="107">
        <v>16820</v>
      </c>
      <c r="L40" s="107">
        <v>18320</v>
      </c>
      <c r="M40" s="107">
        <v>17460</v>
      </c>
      <c r="N40" s="107">
        <v>17620</v>
      </c>
      <c r="O40" s="107">
        <v>19380</v>
      </c>
      <c r="P40" s="174">
        <f t="shared" ref="P40:P45" si="8">AVERAGE(D40,F40,G40,H40,I40,J40,K40,L40,M40,N40,O40,E40)</f>
        <v>17080.916666666668</v>
      </c>
      <c r="Q40" s="174"/>
    </row>
    <row r="41" spans="1:17" ht="44.85" customHeight="1">
      <c r="A41" s="157"/>
      <c r="B41" s="95" t="s">
        <v>143</v>
      </c>
      <c r="C41" s="47"/>
      <c r="D41" s="60">
        <v>0</v>
      </c>
      <c r="E41" s="107">
        <v>0</v>
      </c>
      <c r="F41" s="107">
        <v>0</v>
      </c>
      <c r="G41" s="107">
        <v>0</v>
      </c>
      <c r="H41" s="107">
        <v>0</v>
      </c>
      <c r="I41" s="107">
        <v>0</v>
      </c>
      <c r="J41" s="107">
        <v>0</v>
      </c>
      <c r="K41" s="107">
        <v>0</v>
      </c>
      <c r="L41" s="107">
        <v>0</v>
      </c>
      <c r="M41" s="107">
        <v>0</v>
      </c>
      <c r="N41" s="107">
        <v>0</v>
      </c>
      <c r="O41" s="107">
        <v>0</v>
      </c>
      <c r="P41" s="174">
        <f t="shared" si="8"/>
        <v>0</v>
      </c>
      <c r="Q41" s="174"/>
    </row>
    <row r="42" spans="1:17" ht="44.85" customHeight="1">
      <c r="A42" s="157"/>
      <c r="B42" s="95" t="s">
        <v>144</v>
      </c>
      <c r="C42" s="47"/>
      <c r="D42" s="107">
        <v>0</v>
      </c>
      <c r="E42" s="107">
        <v>0</v>
      </c>
      <c r="F42" s="107">
        <v>0</v>
      </c>
      <c r="G42" s="107">
        <v>0</v>
      </c>
      <c r="H42" s="107">
        <v>0</v>
      </c>
      <c r="I42" s="107">
        <v>0</v>
      </c>
      <c r="J42" s="107">
        <v>0</v>
      </c>
      <c r="K42" s="107">
        <v>0</v>
      </c>
      <c r="L42" s="107">
        <v>0</v>
      </c>
      <c r="M42" s="107">
        <v>0</v>
      </c>
      <c r="N42" s="107">
        <v>0</v>
      </c>
      <c r="O42" s="107">
        <v>0</v>
      </c>
      <c r="P42" s="174">
        <f t="shared" si="8"/>
        <v>0</v>
      </c>
      <c r="Q42" s="174"/>
    </row>
    <row r="43" spans="1:17" ht="44.85" customHeight="1">
      <c r="A43" s="157"/>
      <c r="B43" s="95" t="s">
        <v>145</v>
      </c>
      <c r="C43" s="47"/>
      <c r="D43" s="107">
        <v>0</v>
      </c>
      <c r="E43" s="107">
        <v>0</v>
      </c>
      <c r="F43" s="107">
        <v>0</v>
      </c>
      <c r="G43" s="107">
        <v>0</v>
      </c>
      <c r="H43" s="107">
        <v>0</v>
      </c>
      <c r="I43" s="107">
        <v>0</v>
      </c>
      <c r="J43" s="107">
        <v>0</v>
      </c>
      <c r="K43" s="107">
        <v>0</v>
      </c>
      <c r="L43" s="107">
        <v>0</v>
      </c>
      <c r="M43" s="107">
        <v>0</v>
      </c>
      <c r="N43" s="107">
        <v>0</v>
      </c>
      <c r="O43" s="107">
        <v>0</v>
      </c>
      <c r="P43" s="174">
        <f t="shared" si="8"/>
        <v>0</v>
      </c>
      <c r="Q43" s="174"/>
    </row>
    <row r="44" spans="1:17" ht="44.85" customHeight="1">
      <c r="A44" s="157"/>
      <c r="B44" s="95" t="s">
        <v>146</v>
      </c>
      <c r="C44" s="47"/>
      <c r="D44" s="60">
        <v>632</v>
      </c>
      <c r="E44" s="60">
        <v>103</v>
      </c>
      <c r="F44" s="60">
        <v>229</v>
      </c>
      <c r="G44" s="60">
        <v>941</v>
      </c>
      <c r="H44" s="60">
        <v>425</v>
      </c>
      <c r="I44" s="60">
        <v>762</v>
      </c>
      <c r="J44" s="60">
        <v>1302</v>
      </c>
      <c r="K44" s="60">
        <v>865</v>
      </c>
      <c r="L44" s="60">
        <v>807</v>
      </c>
      <c r="M44" s="60">
        <v>491</v>
      </c>
      <c r="N44" s="60">
        <v>500</v>
      </c>
      <c r="O44" s="60">
        <v>528</v>
      </c>
      <c r="P44" s="174">
        <f t="shared" si="8"/>
        <v>632.08333333333337</v>
      </c>
      <c r="Q44" s="174"/>
    </row>
    <row r="45" spans="1:17" ht="44.85" customHeight="1">
      <c r="A45" s="157"/>
      <c r="B45" s="95" t="s">
        <v>147</v>
      </c>
      <c r="C45" s="47"/>
      <c r="D45" s="60">
        <v>780</v>
      </c>
      <c r="E45" s="60">
        <v>2794</v>
      </c>
      <c r="F45" s="60">
        <v>720</v>
      </c>
      <c r="G45" s="60">
        <v>720</v>
      </c>
      <c r="H45" s="60">
        <v>720</v>
      </c>
      <c r="I45" s="60">
        <v>780</v>
      </c>
      <c r="J45" s="60">
        <v>720</v>
      </c>
      <c r="K45" s="60">
        <v>660</v>
      </c>
      <c r="L45" s="60">
        <v>720</v>
      </c>
      <c r="M45" s="60">
        <v>720</v>
      </c>
      <c r="N45" s="60">
        <v>780</v>
      </c>
      <c r="O45" s="60">
        <v>780</v>
      </c>
      <c r="P45" s="174">
        <f t="shared" si="8"/>
        <v>907.83333333333337</v>
      </c>
      <c r="Q45" s="174"/>
    </row>
    <row r="46" spans="1:17" ht="44.85" customHeight="1">
      <c r="A46" s="157"/>
      <c r="B46" s="95"/>
      <c r="C46" s="47"/>
      <c r="D46" s="60"/>
      <c r="E46" s="60"/>
      <c r="F46" s="60"/>
      <c r="G46" s="60"/>
      <c r="H46" s="60"/>
      <c r="I46" s="60"/>
      <c r="J46" s="60"/>
      <c r="K46" s="60"/>
      <c r="L46" s="60"/>
      <c r="M46" s="60"/>
      <c r="N46" s="60"/>
      <c r="O46" s="42"/>
      <c r="P46" s="176" t="e">
        <f t="shared" ref="P46:P47" si="9">AVERAGE(D46,F46,G46,H46,I46,J46,K46,L46,M46,N46,O46,D46)</f>
        <v>#DIV/0!</v>
      </c>
      <c r="Q46" s="176"/>
    </row>
    <row r="47" spans="1:17" ht="44.85" customHeight="1">
      <c r="A47" s="157"/>
      <c r="B47" s="95"/>
      <c r="C47" s="47"/>
      <c r="D47" s="60"/>
      <c r="E47" s="60"/>
      <c r="F47" s="60"/>
      <c r="G47" s="60"/>
      <c r="H47" s="60"/>
      <c r="I47" s="60"/>
      <c r="J47" s="60"/>
      <c r="K47" s="60"/>
      <c r="L47" s="60"/>
      <c r="M47" s="60"/>
      <c r="N47" s="60"/>
      <c r="O47" s="42"/>
      <c r="P47" s="176" t="e">
        <f t="shared" si="9"/>
        <v>#DIV/0!</v>
      </c>
      <c r="Q47" s="176"/>
    </row>
    <row r="48" spans="1:17" s="14" customFormat="1" ht="12.75" customHeight="1">
      <c r="A48" s="12"/>
      <c r="B48" s="12"/>
      <c r="C48" s="12"/>
      <c r="D48" s="13">
        <v>0.8</v>
      </c>
      <c r="E48" s="13">
        <v>0.8</v>
      </c>
      <c r="F48" s="13">
        <v>0.8</v>
      </c>
      <c r="G48" s="13">
        <v>0.8</v>
      </c>
      <c r="H48" s="13">
        <v>0.8</v>
      </c>
      <c r="I48" s="13">
        <v>0.8</v>
      </c>
      <c r="J48" s="13">
        <v>0.8</v>
      </c>
      <c r="K48" s="13">
        <v>0.8</v>
      </c>
      <c r="L48" s="13">
        <v>0.8</v>
      </c>
      <c r="M48" s="13">
        <v>0.8</v>
      </c>
      <c r="N48" s="13">
        <v>0.8</v>
      </c>
      <c r="O48" s="13">
        <v>0.8</v>
      </c>
      <c r="P48" s="13"/>
      <c r="Q48" s="39"/>
    </row>
    <row r="49" spans="1:17" ht="30" customHeight="1">
      <c r="A49" s="158"/>
      <c r="B49" s="158"/>
      <c r="C49" s="158"/>
      <c r="D49" s="158"/>
      <c r="E49" s="158"/>
      <c r="F49" s="158"/>
      <c r="G49" s="158"/>
      <c r="H49" s="158"/>
      <c r="I49" s="158"/>
      <c r="J49" s="158"/>
      <c r="K49" s="158"/>
      <c r="L49" s="159"/>
      <c r="M49" s="159"/>
      <c r="N49" s="159"/>
      <c r="O49" s="159"/>
      <c r="P49" s="159"/>
      <c r="Q49" s="159"/>
    </row>
    <row r="50" spans="1:17" ht="36.6" customHeight="1">
      <c r="A50" s="48"/>
      <c r="B50" s="49"/>
      <c r="C50" s="49"/>
      <c r="D50" s="49"/>
      <c r="E50" s="49"/>
      <c r="F50" s="49"/>
      <c r="G50" s="49"/>
      <c r="H50" s="49"/>
      <c r="I50" s="50"/>
      <c r="J50" s="50"/>
      <c r="K50" s="51"/>
      <c r="L50" s="155" t="s">
        <v>124</v>
      </c>
      <c r="M50" s="155"/>
      <c r="N50" s="155"/>
      <c r="O50" s="155"/>
      <c r="P50" s="155"/>
      <c r="Q50" s="155"/>
    </row>
    <row r="51" spans="1:17" ht="36.6" customHeight="1">
      <c r="A51" s="52"/>
      <c r="B51" s="53"/>
      <c r="C51" s="53"/>
      <c r="D51" s="53"/>
      <c r="E51" s="53"/>
      <c r="F51" s="53"/>
      <c r="G51" s="53"/>
      <c r="H51" s="53"/>
      <c r="I51" s="54"/>
      <c r="J51" s="54"/>
      <c r="K51" s="55"/>
      <c r="L51" s="157" t="s">
        <v>26</v>
      </c>
      <c r="M51" s="157"/>
      <c r="N51" s="157"/>
      <c r="O51" s="157"/>
      <c r="P51" s="157"/>
      <c r="Q51" s="157"/>
    </row>
    <row r="52" spans="1:17" ht="36.6" customHeight="1">
      <c r="A52" s="56"/>
      <c r="B52" s="57"/>
      <c r="C52" s="57"/>
      <c r="D52" s="57"/>
      <c r="E52" s="57"/>
      <c r="F52" s="57"/>
      <c r="G52" s="57"/>
      <c r="H52" s="57"/>
      <c r="I52" s="58"/>
      <c r="J52" s="58"/>
      <c r="K52" s="59"/>
      <c r="L52" s="157" t="s">
        <v>27</v>
      </c>
      <c r="M52" s="157"/>
      <c r="N52" s="157"/>
      <c r="O52" s="157"/>
      <c r="P52" s="157"/>
      <c r="Q52" s="157"/>
    </row>
  </sheetData>
  <mergeCells count="81">
    <mergeCell ref="A1:Q3"/>
    <mergeCell ref="A4:Q6"/>
    <mergeCell ref="A7:Q7"/>
    <mergeCell ref="A8:Q8"/>
    <mergeCell ref="A9:D9"/>
    <mergeCell ref="E9:J9"/>
    <mergeCell ref="K9:M9"/>
    <mergeCell ref="N9:Q9"/>
    <mergeCell ref="A10:D10"/>
    <mergeCell ref="E10:J10"/>
    <mergeCell ref="K10:M10"/>
    <mergeCell ref="N10:Q10"/>
    <mergeCell ref="A11:D11"/>
    <mergeCell ref="E11:J11"/>
    <mergeCell ref="K11:M11"/>
    <mergeCell ref="N11:Q11"/>
    <mergeCell ref="A13:Q13"/>
    <mergeCell ref="P14:Q14"/>
    <mergeCell ref="A15:A47"/>
    <mergeCell ref="P15:Q15"/>
    <mergeCell ref="P16:Q16"/>
    <mergeCell ref="P17:Q17"/>
    <mergeCell ref="P18:Q18"/>
    <mergeCell ref="P19:Q19"/>
    <mergeCell ref="P20:Q20"/>
    <mergeCell ref="P21:Q21"/>
    <mergeCell ref="P31:Q31"/>
    <mergeCell ref="P22:Q22"/>
    <mergeCell ref="P23:Q23"/>
    <mergeCell ref="D24:D25"/>
    <mergeCell ref="F24:F25"/>
    <mergeCell ref="H24:H25"/>
    <mergeCell ref="J24:J25"/>
    <mergeCell ref="L24:L25"/>
    <mergeCell ref="N24:N25"/>
    <mergeCell ref="P24:Q24"/>
    <mergeCell ref="P25:Q25"/>
    <mergeCell ref="O24:O25"/>
    <mergeCell ref="M24:M25"/>
    <mergeCell ref="P37:Q37"/>
    <mergeCell ref="P26:Q26"/>
    <mergeCell ref="P27:Q27"/>
    <mergeCell ref="P28:Q28"/>
    <mergeCell ref="P29:Q29"/>
    <mergeCell ref="P30:Q30"/>
    <mergeCell ref="P32:Q32"/>
    <mergeCell ref="P33:Q33"/>
    <mergeCell ref="P34:Q34"/>
    <mergeCell ref="P35:Q35"/>
    <mergeCell ref="P36:Q36"/>
    <mergeCell ref="N38:N39"/>
    <mergeCell ref="O38:O39"/>
    <mergeCell ref="D38:D39"/>
    <mergeCell ref="E38:E39"/>
    <mergeCell ref="F38:F39"/>
    <mergeCell ref="G38:G39"/>
    <mergeCell ref="H38:H39"/>
    <mergeCell ref="I38:I39"/>
    <mergeCell ref="L51:Q51"/>
    <mergeCell ref="L52:Q52"/>
    <mergeCell ref="P44:Q44"/>
    <mergeCell ref="P45:Q45"/>
    <mergeCell ref="P46:Q46"/>
    <mergeCell ref="P47:Q47"/>
    <mergeCell ref="L49:Q49"/>
    <mergeCell ref="E24:E25"/>
    <mergeCell ref="G24:G25"/>
    <mergeCell ref="I24:I25"/>
    <mergeCell ref="K24:K25"/>
    <mergeCell ref="L50:Q50"/>
    <mergeCell ref="A49:K49"/>
    <mergeCell ref="P38:Q38"/>
    <mergeCell ref="P39:Q39"/>
    <mergeCell ref="P40:Q40"/>
    <mergeCell ref="P41:Q41"/>
    <mergeCell ref="P42:Q42"/>
    <mergeCell ref="P43:Q43"/>
    <mergeCell ref="J38:J39"/>
    <mergeCell ref="K38:K39"/>
    <mergeCell ref="L38:L39"/>
    <mergeCell ref="M38:M39"/>
  </mergeCells>
  <dataValidations disablePrompts="1" count="3">
    <dataValidation type="list" allowBlank="1" showErrorMessage="1" sqref="N11">
      <formula1>"INICIATIVAS,ASISTENTES,ACTIVIDADES,EQUIPAMIENTOS,POR CIENTO,PARTICIPANTES,NIÑOS Y NIÑAS,NIÑOS, NIÑAS Y JÓVENES,ORGANIZACIONES,ESPACIOS"</formula1>
    </dataValidation>
    <dataValidation type="list" allowBlank="1" showErrorMessage="1" sqref="N9">
      <formula1>"EFICACIA,EFICIENCIA,EFECTIVIDAD"</formula1>
    </dataValidation>
    <dataValidation allowBlank="1" showInputMessage="1" showErrorMessage="1" errorTitle="Seleccionar un valor de la lista" sqref="M24 M31:N31 E31 K46:K47 G31 I31 G26 E26 M26:N26 K26 K31 M46:N47 E46:E47 G46:G47 I46:I47 E20:E24 G20:G24 I20:I24 K20:K24 M20:N23 I26"/>
  </dataValidations>
  <printOptions horizontalCentered="1"/>
  <pageMargins left="0.20748031496063002" right="0.24094488188976407" top="0.77755905511810997" bottom="0.64448818897637805" header="0.47834645669291304" footer="0.25078740157480306"/>
  <pageSetup paperSize="0" scale="65" fitToWidth="0" fitToHeight="0" pageOrder="overThenDown" horizontalDpi="0" verticalDpi="0" copies="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H59"/>
  <sheetViews>
    <sheetView tabSelected="1" topLeftCell="A22" workbookViewId="0">
      <selection activeCell="N29" sqref="N29:O29"/>
    </sheetView>
  </sheetViews>
  <sheetFormatPr baseColWidth="10" defaultRowHeight="12.75"/>
  <cols>
    <col min="1" max="1" width="5.5703125" style="2" bestFit="1" customWidth="1"/>
    <col min="2" max="2" width="16" style="2" customWidth="1"/>
    <col min="3" max="3" width="13.85546875" style="2" customWidth="1"/>
    <col min="4" max="4" width="10.7109375" style="2" customWidth="1"/>
    <col min="5" max="5" width="12.28515625" style="2" customWidth="1"/>
    <col min="6" max="6" width="12.7109375" style="2" customWidth="1"/>
    <col min="7" max="7" width="19.42578125" style="2" customWidth="1"/>
    <col min="8" max="8" width="16.85546875" style="2" customWidth="1"/>
    <col min="9" max="9" width="4.42578125" style="2" customWidth="1"/>
    <col min="10" max="10" width="9.28515625" style="2" customWidth="1"/>
    <col min="11" max="11" width="8.42578125" style="2" customWidth="1"/>
    <col min="12" max="13" width="8" style="2" customWidth="1"/>
    <col min="14" max="14" width="7.7109375" style="2" customWidth="1"/>
    <col min="15" max="15" width="7.5703125" style="2" customWidth="1"/>
    <col min="16" max="16" width="2.7109375" style="2" customWidth="1"/>
    <col min="17" max="1022" width="11.42578125" style="2" customWidth="1"/>
    <col min="1023" max="1023" width="11.42578125" customWidth="1"/>
  </cols>
  <sheetData>
    <row r="1" spans="1:1022" ht="13.9" customHeight="1">
      <c r="A1" s="84"/>
      <c r="B1" s="85"/>
      <c r="C1" s="86"/>
      <c r="D1" s="211" t="s">
        <v>0</v>
      </c>
      <c r="E1" s="211"/>
      <c r="F1" s="211"/>
      <c r="G1" s="211"/>
      <c r="H1" s="211"/>
      <c r="I1" s="211"/>
      <c r="J1" s="211"/>
      <c r="K1" s="211"/>
      <c r="L1" s="212" t="s">
        <v>213</v>
      </c>
      <c r="M1" s="212"/>
      <c r="N1" s="212"/>
      <c r="O1" s="212"/>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row>
    <row r="2" spans="1:1022" ht="13.9" customHeight="1">
      <c r="A2" s="87"/>
      <c r="B2" s="88"/>
      <c r="C2" s="89"/>
      <c r="D2" s="211"/>
      <c r="E2" s="211"/>
      <c r="F2" s="211"/>
      <c r="G2" s="211"/>
      <c r="H2" s="211"/>
      <c r="I2" s="211"/>
      <c r="J2" s="211"/>
      <c r="K2" s="211"/>
      <c r="L2" s="212"/>
      <c r="M2" s="212"/>
      <c r="N2" s="212"/>
      <c r="O2" s="212"/>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row>
    <row r="3" spans="1:1022" ht="13.9" customHeight="1">
      <c r="A3" s="87"/>
      <c r="B3" s="88"/>
      <c r="C3" s="89"/>
      <c r="D3" s="211"/>
      <c r="E3" s="211"/>
      <c r="F3" s="211"/>
      <c r="G3" s="211"/>
      <c r="H3" s="211"/>
      <c r="I3" s="211"/>
      <c r="J3" s="211"/>
      <c r="K3" s="211"/>
      <c r="L3" s="212" t="s">
        <v>214</v>
      </c>
      <c r="M3" s="212"/>
      <c r="N3" s="212"/>
      <c r="O3" s="212"/>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row>
    <row r="4" spans="1:1022" ht="13.9" customHeight="1">
      <c r="A4" s="87"/>
      <c r="B4" s="88"/>
      <c r="C4" s="89"/>
      <c r="D4" s="211" t="s">
        <v>215</v>
      </c>
      <c r="E4" s="211"/>
      <c r="F4" s="211"/>
      <c r="G4" s="211"/>
      <c r="H4" s="211"/>
      <c r="I4" s="211"/>
      <c r="J4" s="211"/>
      <c r="K4" s="211"/>
      <c r="L4" s="212"/>
      <c r="M4" s="212"/>
      <c r="N4" s="212"/>
      <c r="O4" s="212"/>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row>
    <row r="5" spans="1:1022" ht="13.9" customHeight="1">
      <c r="A5" s="87"/>
      <c r="B5" s="88"/>
      <c r="C5" s="89"/>
      <c r="D5" s="211"/>
      <c r="E5" s="211"/>
      <c r="F5" s="211"/>
      <c r="G5" s="211"/>
      <c r="H5" s="211"/>
      <c r="I5" s="211"/>
      <c r="J5" s="211"/>
      <c r="K5" s="211"/>
      <c r="L5" s="212" t="s">
        <v>216</v>
      </c>
      <c r="M5" s="212"/>
      <c r="N5" s="212"/>
      <c r="O5" s="212"/>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row>
    <row r="6" spans="1:1022" ht="13.9" customHeight="1">
      <c r="A6" s="90"/>
      <c r="B6" s="91"/>
      <c r="C6" s="92"/>
      <c r="D6" s="211"/>
      <c r="E6" s="211"/>
      <c r="F6" s="211"/>
      <c r="G6" s="211"/>
      <c r="H6" s="211"/>
      <c r="I6" s="211"/>
      <c r="J6" s="211"/>
      <c r="K6" s="211"/>
      <c r="L6" s="212"/>
      <c r="M6" s="212"/>
      <c r="N6" s="212"/>
      <c r="O6" s="212"/>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row>
    <row r="7" spans="1:1022">
      <c r="A7" s="153"/>
      <c r="B7" s="153"/>
      <c r="C7" s="153"/>
      <c r="D7" s="153"/>
      <c r="E7" s="153"/>
      <c r="F7" s="153"/>
      <c r="G7" s="153"/>
      <c r="H7" s="153"/>
      <c r="I7" s="153"/>
      <c r="J7" s="153"/>
      <c r="K7" s="153"/>
      <c r="L7" s="153"/>
      <c r="M7" s="153"/>
      <c r="N7" s="153"/>
      <c r="O7" s="153"/>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row>
    <row r="8" spans="1:1022" ht="30" customHeight="1">
      <c r="A8" s="154" t="s">
        <v>2</v>
      </c>
      <c r="B8" s="154"/>
      <c r="C8" s="154"/>
      <c r="D8" s="154"/>
      <c r="E8" s="154"/>
      <c r="F8" s="154"/>
      <c r="G8" s="154"/>
      <c r="H8" s="154"/>
      <c r="I8" s="154"/>
      <c r="J8" s="154"/>
      <c r="K8" s="154"/>
      <c r="L8" s="154"/>
      <c r="M8" s="154"/>
      <c r="N8" s="154"/>
      <c r="O8" s="154"/>
    </row>
    <row r="9" spans="1:1022" ht="37.5" customHeight="1">
      <c r="A9" s="193" t="s">
        <v>3</v>
      </c>
      <c r="B9" s="193"/>
      <c r="C9" s="193"/>
      <c r="D9" s="193"/>
      <c r="E9" s="210" t="s">
        <v>128</v>
      </c>
      <c r="F9" s="210"/>
      <c r="G9" s="210"/>
      <c r="H9" s="210"/>
      <c r="I9" s="193" t="s">
        <v>5</v>
      </c>
      <c r="J9" s="193"/>
      <c r="K9" s="193"/>
      <c r="L9" s="208" t="s">
        <v>29</v>
      </c>
      <c r="M9" s="208"/>
      <c r="N9" s="208"/>
      <c r="O9" s="208"/>
    </row>
    <row r="10" spans="1:1022" ht="31.5" customHeight="1">
      <c r="A10" s="193" t="s">
        <v>7</v>
      </c>
      <c r="B10" s="193"/>
      <c r="C10" s="193"/>
      <c r="D10" s="193"/>
      <c r="E10" s="181" t="s">
        <v>338</v>
      </c>
      <c r="F10" s="182"/>
      <c r="G10" s="182"/>
      <c r="H10" s="183"/>
      <c r="I10" s="193" t="s">
        <v>9</v>
      </c>
      <c r="J10" s="193"/>
      <c r="K10" s="193"/>
      <c r="L10" s="208" t="s">
        <v>10</v>
      </c>
      <c r="M10" s="208"/>
      <c r="N10" s="208"/>
      <c r="O10" s="208"/>
      <c r="R10" s="181"/>
      <c r="S10" s="182"/>
      <c r="T10" s="182"/>
      <c r="U10" s="183"/>
      <c r="V10" s="129"/>
      <c r="W10" s="129"/>
    </row>
    <row r="11" spans="1:1022" ht="64.5" customHeight="1">
      <c r="A11" s="193" t="s">
        <v>11</v>
      </c>
      <c r="B11" s="193"/>
      <c r="C11" s="193"/>
      <c r="D11" s="193"/>
      <c r="E11" s="209" t="s">
        <v>344</v>
      </c>
      <c r="F11" s="209"/>
      <c r="G11" s="209"/>
      <c r="H11" s="209"/>
      <c r="I11" s="193" t="s">
        <v>114</v>
      </c>
      <c r="J11" s="193"/>
      <c r="K11" s="193"/>
      <c r="L11" s="208" t="s">
        <v>31</v>
      </c>
      <c r="M11" s="208"/>
      <c r="N11" s="208"/>
      <c r="O11" s="208"/>
    </row>
    <row r="12" spans="1:1022" ht="93" customHeight="1">
      <c r="A12" s="193" t="s">
        <v>217</v>
      </c>
      <c r="B12" s="193"/>
      <c r="C12" s="193"/>
      <c r="D12" s="193"/>
      <c r="E12" s="209" t="s">
        <v>345</v>
      </c>
      <c r="F12" s="209"/>
      <c r="G12" s="209"/>
      <c r="H12" s="209"/>
      <c r="I12" s="193" t="s">
        <v>218</v>
      </c>
      <c r="J12" s="193"/>
      <c r="K12" s="193"/>
      <c r="L12" s="208" t="s">
        <v>219</v>
      </c>
      <c r="M12" s="208"/>
      <c r="N12" s="208"/>
      <c r="O12" s="208"/>
    </row>
    <row r="13" spans="1:1022" ht="68.25" customHeight="1">
      <c r="A13" s="193" t="s">
        <v>220</v>
      </c>
      <c r="B13" s="193"/>
      <c r="C13" s="193"/>
      <c r="D13" s="193"/>
      <c r="E13" s="209" t="s">
        <v>221</v>
      </c>
      <c r="F13" s="209"/>
      <c r="G13" s="209"/>
      <c r="H13" s="209"/>
      <c r="I13" s="193" t="s">
        <v>222</v>
      </c>
      <c r="J13" s="193"/>
      <c r="K13" s="193"/>
      <c r="L13" s="208" t="s">
        <v>223</v>
      </c>
      <c r="M13" s="208"/>
      <c r="N13" s="208"/>
      <c r="O13" s="208"/>
    </row>
    <row r="14" spans="1:1022" ht="90" customHeight="1">
      <c r="A14" s="193" t="s">
        <v>224</v>
      </c>
      <c r="B14" s="193"/>
      <c r="C14" s="193"/>
      <c r="D14" s="193"/>
      <c r="E14" s="210" t="s">
        <v>346</v>
      </c>
      <c r="F14" s="210"/>
      <c r="G14" s="210"/>
      <c r="H14" s="210"/>
      <c r="I14" s="193" t="s">
        <v>225</v>
      </c>
      <c r="J14" s="193"/>
      <c r="K14" s="193"/>
      <c r="L14" s="208" t="s">
        <v>226</v>
      </c>
      <c r="M14" s="208"/>
      <c r="N14" s="208"/>
      <c r="O14" s="208"/>
    </row>
    <row r="15" spans="1:1022" ht="42.4" customHeight="1">
      <c r="A15" s="193" t="s">
        <v>227</v>
      </c>
      <c r="B15" s="193"/>
      <c r="C15" s="193"/>
      <c r="D15" s="193"/>
      <c r="E15" s="208" t="s">
        <v>228</v>
      </c>
      <c r="F15" s="208"/>
      <c r="G15" s="208"/>
      <c r="H15" s="193" t="s">
        <v>229</v>
      </c>
      <c r="I15" s="193"/>
      <c r="J15" s="193"/>
      <c r="K15" s="208" t="s">
        <v>230</v>
      </c>
      <c r="L15" s="208"/>
      <c r="M15" s="208"/>
      <c r="N15" s="208"/>
      <c r="O15" s="208"/>
    </row>
    <row r="16" spans="1:1022" ht="31.5" customHeight="1">
      <c r="A16" s="193"/>
      <c r="B16" s="193"/>
      <c r="C16" s="193"/>
      <c r="D16" s="193"/>
      <c r="E16" s="208" t="s">
        <v>231</v>
      </c>
      <c r="F16" s="208"/>
      <c r="G16" s="208"/>
      <c r="H16" s="193"/>
      <c r="I16" s="193"/>
      <c r="J16" s="193"/>
      <c r="K16" s="208" t="s">
        <v>232</v>
      </c>
      <c r="L16" s="208"/>
      <c r="M16" s="208"/>
      <c r="N16" s="208"/>
      <c r="O16" s="208"/>
    </row>
    <row r="17" spans="1:1022" ht="6.75" customHeight="1"/>
    <row r="18" spans="1:1022" ht="30" customHeight="1">
      <c r="A18" s="154" t="s">
        <v>115</v>
      </c>
      <c r="B18" s="154"/>
      <c r="C18" s="154"/>
      <c r="D18" s="154"/>
      <c r="E18" s="154"/>
      <c r="F18" s="154"/>
      <c r="G18" s="154"/>
      <c r="H18" s="154"/>
      <c r="I18" s="154"/>
      <c r="J18" s="154"/>
      <c r="K18" s="154"/>
      <c r="L18" s="154"/>
      <c r="M18" s="154"/>
      <c r="N18" s="154"/>
      <c r="O18" s="154"/>
    </row>
    <row r="19" spans="1:1022" ht="30" customHeight="1">
      <c r="A19" s="94" t="s">
        <v>33</v>
      </c>
      <c r="B19" s="193" t="s">
        <v>233</v>
      </c>
      <c r="C19" s="193"/>
      <c r="D19" s="193"/>
      <c r="E19" s="193" t="s">
        <v>130</v>
      </c>
      <c r="F19" s="193"/>
      <c r="G19" s="94" t="s">
        <v>152</v>
      </c>
      <c r="H19" s="94" t="s">
        <v>234</v>
      </c>
      <c r="I19" s="193" t="s">
        <v>153</v>
      </c>
      <c r="J19" s="193"/>
      <c r="K19" s="193"/>
      <c r="L19" s="193" t="s">
        <v>235</v>
      </c>
      <c r="M19" s="193"/>
      <c r="N19" s="193" t="s">
        <v>236</v>
      </c>
      <c r="O19" s="193"/>
    </row>
    <row r="20" spans="1:1022" ht="34.5" customHeight="1">
      <c r="A20" s="205">
        <v>2016</v>
      </c>
      <c r="B20" s="197" t="s">
        <v>132</v>
      </c>
      <c r="C20" s="197"/>
      <c r="D20" s="197"/>
      <c r="E20" s="176" t="s">
        <v>237</v>
      </c>
      <c r="F20" s="176"/>
      <c r="G20" s="2">
        <f>SUM('PIGA_-_Seguimiento 2016'!D15:I15)</f>
        <v>1282</v>
      </c>
      <c r="H20" s="114">
        <f>G20/6</f>
        <v>213.66666666666666</v>
      </c>
      <c r="I20" s="176">
        <f>SUM('PIGA_-_Seguimiento 2016'!J15:O15)</f>
        <v>1449</v>
      </c>
      <c r="J20" s="176"/>
      <c r="K20" s="176"/>
      <c r="L20" s="174">
        <f>I20/6</f>
        <v>241.5</v>
      </c>
      <c r="M20" s="174"/>
      <c r="N20" s="174">
        <f>+(H20+L20)/2</f>
        <v>227.58333333333331</v>
      </c>
      <c r="O20" s="174"/>
    </row>
    <row r="21" spans="1:1022" ht="34.5" customHeight="1">
      <c r="A21" s="205"/>
      <c r="B21" s="192" t="s">
        <v>133</v>
      </c>
      <c r="C21" s="192"/>
      <c r="D21" s="192"/>
      <c r="E21" s="176" t="s">
        <v>238</v>
      </c>
      <c r="F21" s="176"/>
      <c r="G21" s="60">
        <v>33</v>
      </c>
      <c r="H21" s="107">
        <v>33</v>
      </c>
      <c r="I21" s="203">
        <v>33</v>
      </c>
      <c r="J21" s="206"/>
      <c r="K21" s="204"/>
      <c r="L21" s="203">
        <v>33</v>
      </c>
      <c r="M21" s="204"/>
      <c r="N21" s="203">
        <v>33</v>
      </c>
      <c r="O21" s="204"/>
    </row>
    <row r="22" spans="1:1022" ht="34.5" customHeight="1">
      <c r="A22" s="205"/>
      <c r="B22" s="192" t="s">
        <v>239</v>
      </c>
      <c r="C22" s="192"/>
      <c r="D22" s="192"/>
      <c r="E22" s="176" t="s">
        <v>240</v>
      </c>
      <c r="F22" s="176"/>
      <c r="G22" s="62">
        <f>G20/G21</f>
        <v>38.848484848484851</v>
      </c>
      <c r="H22" s="62">
        <f>+G22/6</f>
        <v>6.4747474747474749</v>
      </c>
      <c r="I22" s="174">
        <f>I20/I21</f>
        <v>43.909090909090907</v>
      </c>
      <c r="J22" s="174"/>
      <c r="K22" s="174"/>
      <c r="L22" s="174">
        <f>+I22/6</f>
        <v>7.3181818181818175</v>
      </c>
      <c r="M22" s="174"/>
      <c r="N22" s="174">
        <f>+(G22+I22)/12</f>
        <v>6.8964646464646462</v>
      </c>
      <c r="O22" s="174"/>
    </row>
    <row r="23" spans="1:1022" ht="34.5" customHeight="1">
      <c r="A23" s="205"/>
      <c r="B23" s="193" t="s">
        <v>241</v>
      </c>
      <c r="C23" s="193"/>
      <c r="D23" s="193"/>
      <c r="E23" s="176" t="s">
        <v>242</v>
      </c>
      <c r="F23" s="176"/>
      <c r="G23" s="110">
        <v>15871648.296</v>
      </c>
      <c r="H23" s="62">
        <f>+G23/6</f>
        <v>2645274.716</v>
      </c>
      <c r="I23" s="207">
        <v>21009465.07</v>
      </c>
      <c r="J23" s="207"/>
      <c r="K23" s="207"/>
      <c r="L23" s="174">
        <f>+I23/6</f>
        <v>3501577.5116666667</v>
      </c>
      <c r="M23" s="174"/>
      <c r="N23" s="189">
        <f>+(G23+I23)/2</f>
        <v>18440556.682999998</v>
      </c>
      <c r="O23" s="189"/>
    </row>
    <row r="24" spans="1:1022" ht="34.5" customHeight="1">
      <c r="A24" s="205"/>
      <c r="B24" s="197" t="s">
        <v>135</v>
      </c>
      <c r="C24" s="197"/>
      <c r="D24" s="197"/>
      <c r="E24" s="176" t="s">
        <v>243</v>
      </c>
      <c r="F24" s="176"/>
      <c r="G24" s="62">
        <f>SUM('PIGA_-_Seguimiento 2016'!D18:I18)</f>
        <v>3718</v>
      </c>
      <c r="H24" s="62">
        <f>+G24/6</f>
        <v>619.66666666666663</v>
      </c>
      <c r="I24" s="174">
        <f>SUM('PIGA_-_Seguimiento 2016'!J18:O18)</f>
        <v>3679</v>
      </c>
      <c r="J24" s="174"/>
      <c r="K24" s="174"/>
      <c r="L24" s="174">
        <f>+I24/6</f>
        <v>613.16666666666663</v>
      </c>
      <c r="M24" s="174"/>
      <c r="N24" s="174">
        <f>+(G24+I24)/12</f>
        <v>616.41666666666663</v>
      </c>
      <c r="O24" s="174"/>
    </row>
    <row r="25" spans="1:1022" ht="34.5" customHeight="1">
      <c r="A25" s="205"/>
      <c r="B25" s="192" t="s">
        <v>244</v>
      </c>
      <c r="C25" s="192"/>
      <c r="D25" s="192"/>
      <c r="E25" s="176" t="s">
        <v>238</v>
      </c>
      <c r="F25" s="176"/>
      <c r="G25" s="60">
        <v>8</v>
      </c>
      <c r="H25" s="60">
        <v>8</v>
      </c>
      <c r="I25" s="176">
        <v>8</v>
      </c>
      <c r="J25" s="176"/>
      <c r="K25" s="176"/>
      <c r="L25" s="176">
        <v>8</v>
      </c>
      <c r="M25" s="176"/>
      <c r="N25" s="176">
        <v>8</v>
      </c>
      <c r="O25" s="176"/>
    </row>
    <row r="26" spans="1:1022" ht="34.5" customHeight="1">
      <c r="A26" s="205"/>
      <c r="B26" s="192" t="s">
        <v>245</v>
      </c>
      <c r="C26" s="192"/>
      <c r="D26" s="192"/>
      <c r="E26" s="176" t="s">
        <v>246</v>
      </c>
      <c r="F26" s="176"/>
      <c r="G26" s="61">
        <f>+G24/G25</f>
        <v>464.75</v>
      </c>
      <c r="H26" s="61">
        <f>+H24/H25</f>
        <v>77.458333333333329</v>
      </c>
      <c r="I26" s="202">
        <f>+I24/I25</f>
        <v>459.875</v>
      </c>
      <c r="J26" s="202"/>
      <c r="K26" s="202"/>
      <c r="L26" s="174">
        <f>+L24/L25</f>
        <v>76.645833333333329</v>
      </c>
      <c r="M26" s="174"/>
      <c r="N26" s="174">
        <f>+(G26+I26)/12</f>
        <v>77.052083333333329</v>
      </c>
      <c r="O26" s="174"/>
    </row>
    <row r="27" spans="1:1022" ht="34.5" customHeight="1">
      <c r="A27" s="205"/>
      <c r="B27" s="193" t="s">
        <v>247</v>
      </c>
      <c r="C27" s="193"/>
      <c r="D27" s="193"/>
      <c r="E27" s="176" t="s">
        <v>242</v>
      </c>
      <c r="F27" s="176"/>
      <c r="G27" s="96">
        <v>18335045</v>
      </c>
      <c r="H27" s="96">
        <f>+G27/6</f>
        <v>3055840.8333333335</v>
      </c>
      <c r="I27" s="194">
        <v>18335045</v>
      </c>
      <c r="J27" s="195"/>
      <c r="K27" s="196"/>
      <c r="L27" s="190">
        <f>+I27/6</f>
        <v>3055840.8333333335</v>
      </c>
      <c r="M27" s="190"/>
      <c r="N27" s="190">
        <f>+(G27+I27)/12</f>
        <v>3055840.8333333335</v>
      </c>
      <c r="O27" s="190"/>
    </row>
    <row r="28" spans="1:1022" ht="34.5" customHeight="1">
      <c r="A28" s="205"/>
      <c r="B28" s="197" t="s">
        <v>148</v>
      </c>
      <c r="C28" s="197"/>
      <c r="D28" s="197"/>
      <c r="E28" s="176" t="s">
        <v>248</v>
      </c>
      <c r="F28" s="176"/>
      <c r="G28" s="63">
        <f>SUM('PIGA_-_Seguimiento 2016'!D32:I32)</f>
        <v>270863</v>
      </c>
      <c r="H28" s="63">
        <f>+G28/6</f>
        <v>45143.833333333336</v>
      </c>
      <c r="I28" s="198">
        <f>SUM('PIGA_-_Seguimiento 2016'!J32:O32)</f>
        <v>304115</v>
      </c>
      <c r="J28" s="199"/>
      <c r="K28" s="200"/>
      <c r="L28" s="201">
        <f>+I28/6</f>
        <v>50685.833333333336</v>
      </c>
      <c r="M28" s="201"/>
      <c r="N28" s="201">
        <f>+(G28+I28)/12</f>
        <v>47914.833333333336</v>
      </c>
      <c r="O28" s="201"/>
    </row>
    <row r="29" spans="1:1022" ht="34.5" customHeight="1">
      <c r="A29" s="205"/>
      <c r="B29" s="192" t="s">
        <v>249</v>
      </c>
      <c r="C29" s="192"/>
      <c r="D29" s="192"/>
      <c r="E29" s="176" t="s">
        <v>250</v>
      </c>
      <c r="F29" s="176"/>
      <c r="G29" s="254">
        <f>+G28/G25</f>
        <v>33857.875</v>
      </c>
      <c r="H29" s="254">
        <f>+H28/H25</f>
        <v>5642.979166666667</v>
      </c>
      <c r="I29" s="255">
        <f>+I28/I25</f>
        <v>38014.375</v>
      </c>
      <c r="J29" s="255"/>
      <c r="K29" s="255"/>
      <c r="L29" s="255">
        <f>+L28/L25</f>
        <v>6335.729166666667</v>
      </c>
      <c r="M29" s="255"/>
      <c r="N29" s="255">
        <f>+N28/N25</f>
        <v>5989.354166666667</v>
      </c>
      <c r="O29" s="255"/>
    </row>
    <row r="30" spans="1:1022" ht="34.5" customHeight="1">
      <c r="A30" s="205"/>
      <c r="B30" s="193" t="s">
        <v>251</v>
      </c>
      <c r="C30" s="193"/>
      <c r="D30" s="193"/>
      <c r="E30" s="176" t="s">
        <v>242</v>
      </c>
      <c r="F30" s="176"/>
      <c r="G30" s="109">
        <v>106203186</v>
      </c>
      <c r="H30" s="109">
        <f>+G30/6</f>
        <v>17700531</v>
      </c>
      <c r="I30" s="194">
        <v>124673987</v>
      </c>
      <c r="J30" s="195"/>
      <c r="K30" s="196"/>
      <c r="L30" s="190">
        <f>+I30/6</f>
        <v>20778997.833333332</v>
      </c>
      <c r="M30" s="190"/>
      <c r="N30" s="190">
        <f t="shared" ref="N26:N31" si="0">+(G30+I30)/2</f>
        <v>115438586.5</v>
      </c>
      <c r="O30" s="190"/>
    </row>
    <row r="31" spans="1:1022" ht="34.5" customHeight="1">
      <c r="A31" s="205"/>
      <c r="B31" s="188" t="s">
        <v>252</v>
      </c>
      <c r="C31" s="188"/>
      <c r="D31" s="188"/>
      <c r="E31" s="176" t="s">
        <v>242</v>
      </c>
      <c r="F31" s="176"/>
      <c r="G31" s="96">
        <f>+G27+G30</f>
        <v>124538231</v>
      </c>
      <c r="H31" s="96">
        <f>+G31/6</f>
        <v>20756371.833333332</v>
      </c>
      <c r="I31" s="189">
        <v>147160286</v>
      </c>
      <c r="J31" s="189"/>
      <c r="K31" s="189"/>
      <c r="L31" s="190">
        <f>+I31/6</f>
        <v>24526714.333333332</v>
      </c>
      <c r="M31" s="190"/>
      <c r="N31" s="190">
        <f t="shared" si="0"/>
        <v>135849258.5</v>
      </c>
      <c r="O31" s="190"/>
    </row>
    <row r="32" spans="1:1022" ht="12.75" customHeight="1">
      <c r="A32" s="148"/>
      <c r="B32" s="148"/>
      <c r="C32" s="148"/>
      <c r="D32" s="149">
        <v>0.8</v>
      </c>
      <c r="E32" s="149">
        <v>0.8</v>
      </c>
      <c r="F32" s="149">
        <v>0.8</v>
      </c>
      <c r="G32" s="149">
        <v>0.8</v>
      </c>
      <c r="H32" s="149">
        <v>0.8</v>
      </c>
      <c r="I32" s="149">
        <v>0.8</v>
      </c>
      <c r="J32" s="149">
        <v>0.8</v>
      </c>
      <c r="K32" s="149">
        <v>0.8</v>
      </c>
      <c r="L32" s="149">
        <v>0.8</v>
      </c>
      <c r="M32" s="149">
        <v>0.8</v>
      </c>
      <c r="N32" s="149"/>
      <c r="O32" s="150"/>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c r="ED32" s="14"/>
      <c r="EE32" s="14"/>
      <c r="EF32" s="14"/>
      <c r="EG32" s="14"/>
      <c r="EH32" s="14"/>
      <c r="EI32" s="14"/>
      <c r="EJ32" s="14"/>
      <c r="EK32" s="14"/>
      <c r="EL32" s="14"/>
      <c r="EM32" s="14"/>
      <c r="EN32" s="14"/>
      <c r="EO32" s="14"/>
      <c r="EP32" s="14"/>
      <c r="EQ32" s="14"/>
      <c r="ER32" s="14"/>
      <c r="ES32" s="14"/>
      <c r="ET32" s="14"/>
      <c r="EU32" s="14"/>
      <c r="EV32" s="14"/>
      <c r="EW32" s="14"/>
      <c r="EX32" s="14"/>
      <c r="EY32" s="14"/>
      <c r="EZ32" s="14"/>
      <c r="FA32" s="14"/>
      <c r="FB32" s="14"/>
      <c r="FC32" s="14"/>
      <c r="FD32" s="14"/>
      <c r="FE32" s="14"/>
      <c r="FF32" s="14"/>
      <c r="FG32" s="14"/>
      <c r="FH32" s="14"/>
      <c r="FI32" s="14"/>
      <c r="FJ32" s="14"/>
      <c r="FK32" s="14"/>
      <c r="FL32" s="14"/>
      <c r="FM32" s="14"/>
      <c r="FN32" s="14"/>
      <c r="FO32" s="14"/>
      <c r="FP32" s="14"/>
      <c r="FQ32" s="14"/>
      <c r="FR32" s="14"/>
      <c r="FS32" s="14"/>
      <c r="FT32" s="14"/>
      <c r="FU32" s="14"/>
      <c r="FV32" s="14"/>
      <c r="FW32" s="14"/>
      <c r="FX32" s="14"/>
      <c r="FY32" s="14"/>
      <c r="FZ32" s="14"/>
      <c r="GA32" s="14"/>
      <c r="GB32" s="14"/>
      <c r="GC32" s="14"/>
      <c r="GD32" s="14"/>
      <c r="GE32" s="14"/>
      <c r="GF32" s="14"/>
      <c r="GG32" s="14"/>
      <c r="GH32" s="14"/>
      <c r="GI32" s="14"/>
      <c r="GJ32" s="14"/>
      <c r="GK32" s="14"/>
      <c r="GL32" s="14"/>
      <c r="GM32" s="14"/>
      <c r="GN32" s="14"/>
      <c r="GO32" s="14"/>
      <c r="GP32" s="14"/>
      <c r="GQ32" s="14"/>
      <c r="GR32" s="14"/>
      <c r="GS32" s="14"/>
      <c r="GT32" s="14"/>
      <c r="GU32" s="14"/>
      <c r="GV32" s="14"/>
      <c r="GW32" s="14"/>
      <c r="GX32" s="14"/>
      <c r="GY32" s="14"/>
      <c r="GZ32" s="14"/>
      <c r="HA32" s="14"/>
      <c r="HB32" s="14"/>
      <c r="HC32" s="14"/>
      <c r="HD32" s="14"/>
      <c r="HE32" s="14"/>
      <c r="HF32" s="14"/>
      <c r="HG32" s="14"/>
      <c r="HH32" s="14"/>
      <c r="HI32" s="14"/>
      <c r="HJ32" s="14"/>
      <c r="HK32" s="14"/>
      <c r="HL32" s="14"/>
      <c r="HM32" s="14"/>
      <c r="HN32" s="14"/>
      <c r="HO32" s="14"/>
      <c r="HP32" s="14"/>
      <c r="HQ32" s="14"/>
      <c r="HR32" s="14"/>
      <c r="HS32" s="14"/>
      <c r="HT32" s="14"/>
      <c r="HU32" s="14"/>
      <c r="HV32" s="14"/>
      <c r="HW32" s="14"/>
      <c r="HX32" s="14"/>
      <c r="HY32" s="14"/>
      <c r="HZ32" s="14"/>
      <c r="IA32" s="14"/>
      <c r="IB32" s="14"/>
      <c r="IC32" s="14"/>
      <c r="ID32" s="14"/>
      <c r="IE32" s="14"/>
      <c r="IF32" s="14"/>
      <c r="IG32" s="14"/>
      <c r="IH32" s="14"/>
      <c r="II32" s="14"/>
      <c r="IJ32" s="14"/>
      <c r="IK32" s="14"/>
      <c r="IL32" s="14"/>
      <c r="IM32" s="14"/>
      <c r="IN32" s="14"/>
      <c r="IO32" s="14"/>
      <c r="IP32" s="14"/>
      <c r="IQ32" s="14"/>
      <c r="IR32" s="14"/>
      <c r="IS32" s="14"/>
      <c r="IT32" s="14"/>
      <c r="IU32" s="14"/>
      <c r="IV32" s="14"/>
      <c r="IW32" s="14"/>
      <c r="IX32" s="14"/>
      <c r="IY32" s="14"/>
      <c r="IZ32" s="14"/>
      <c r="JA32" s="14"/>
      <c r="JB32" s="14"/>
      <c r="JC32" s="14"/>
      <c r="JD32" s="14"/>
      <c r="JE32" s="14"/>
      <c r="JF32" s="14"/>
      <c r="JG32" s="14"/>
      <c r="JH32" s="14"/>
      <c r="JI32" s="14"/>
      <c r="JJ32" s="14"/>
      <c r="JK32" s="14"/>
      <c r="JL32" s="14"/>
      <c r="JM32" s="14"/>
      <c r="JN32" s="14"/>
      <c r="JO32" s="14"/>
      <c r="JP32" s="14"/>
      <c r="JQ32" s="14"/>
      <c r="JR32" s="14"/>
      <c r="JS32" s="14"/>
      <c r="JT32" s="14"/>
      <c r="JU32" s="14"/>
      <c r="JV32" s="14"/>
      <c r="JW32" s="14"/>
      <c r="JX32" s="14"/>
      <c r="JY32" s="14"/>
      <c r="JZ32" s="14"/>
      <c r="KA32" s="14"/>
      <c r="KB32" s="14"/>
      <c r="KC32" s="14"/>
      <c r="KD32" s="14"/>
      <c r="KE32" s="14"/>
      <c r="KF32" s="14"/>
      <c r="KG32" s="14"/>
      <c r="KH32" s="14"/>
      <c r="KI32" s="14"/>
      <c r="KJ32" s="14"/>
      <c r="KK32" s="14"/>
      <c r="KL32" s="14"/>
      <c r="KM32" s="14"/>
      <c r="KN32" s="14"/>
      <c r="KO32" s="14"/>
      <c r="KP32" s="14"/>
      <c r="KQ32" s="14"/>
      <c r="KR32" s="14"/>
      <c r="KS32" s="14"/>
      <c r="KT32" s="14"/>
      <c r="KU32" s="14"/>
      <c r="KV32" s="14"/>
      <c r="KW32" s="14"/>
      <c r="KX32" s="14"/>
      <c r="KY32" s="14"/>
      <c r="KZ32" s="14"/>
      <c r="LA32" s="14"/>
      <c r="LB32" s="14"/>
      <c r="LC32" s="14"/>
      <c r="LD32" s="14"/>
      <c r="LE32" s="14"/>
      <c r="LF32" s="14"/>
      <c r="LG32" s="14"/>
      <c r="LH32" s="14"/>
      <c r="LI32" s="14"/>
      <c r="LJ32" s="14"/>
      <c r="LK32" s="14"/>
      <c r="LL32" s="14"/>
      <c r="LM32" s="14"/>
      <c r="LN32" s="14"/>
      <c r="LO32" s="14"/>
      <c r="LP32" s="14"/>
      <c r="LQ32" s="14"/>
      <c r="LR32" s="14"/>
      <c r="LS32" s="14"/>
      <c r="LT32" s="14"/>
      <c r="LU32" s="14"/>
      <c r="LV32" s="14"/>
      <c r="LW32" s="14"/>
      <c r="LX32" s="14"/>
      <c r="LY32" s="14"/>
      <c r="LZ32" s="14"/>
      <c r="MA32" s="14"/>
      <c r="MB32" s="14"/>
      <c r="MC32" s="14"/>
      <c r="MD32" s="14"/>
      <c r="ME32" s="14"/>
      <c r="MF32" s="14"/>
      <c r="MG32" s="14"/>
      <c r="MH32" s="14"/>
      <c r="MI32" s="14"/>
      <c r="MJ32" s="14"/>
      <c r="MK32" s="14"/>
      <c r="ML32" s="14"/>
      <c r="MM32" s="14"/>
      <c r="MN32" s="14"/>
      <c r="MO32" s="14"/>
      <c r="MP32" s="14"/>
      <c r="MQ32" s="14"/>
      <c r="MR32" s="14"/>
      <c r="MS32" s="14"/>
      <c r="MT32" s="14"/>
      <c r="MU32" s="14"/>
      <c r="MV32" s="14"/>
      <c r="MW32" s="14"/>
      <c r="MX32" s="14"/>
      <c r="MY32" s="14"/>
      <c r="MZ32" s="14"/>
      <c r="NA32" s="14"/>
      <c r="NB32" s="14"/>
      <c r="NC32" s="14"/>
      <c r="ND32" s="14"/>
      <c r="NE32" s="14"/>
      <c r="NF32" s="14"/>
      <c r="NG32" s="14"/>
      <c r="NH32" s="14"/>
      <c r="NI32" s="14"/>
      <c r="NJ32" s="14"/>
      <c r="NK32" s="14"/>
      <c r="NL32" s="14"/>
      <c r="NM32" s="14"/>
      <c r="NN32" s="14"/>
      <c r="NO32" s="14"/>
      <c r="NP32" s="14"/>
      <c r="NQ32" s="14"/>
      <c r="NR32" s="14"/>
      <c r="NS32" s="14"/>
      <c r="NT32" s="14"/>
      <c r="NU32" s="14"/>
      <c r="NV32" s="14"/>
      <c r="NW32" s="14"/>
      <c r="NX32" s="14"/>
      <c r="NY32" s="14"/>
      <c r="NZ32" s="14"/>
      <c r="OA32" s="14"/>
      <c r="OB32" s="14"/>
      <c r="OC32" s="14"/>
      <c r="OD32" s="14"/>
      <c r="OE32" s="14"/>
      <c r="OF32" s="14"/>
      <c r="OG32" s="14"/>
      <c r="OH32" s="14"/>
      <c r="OI32" s="14"/>
      <c r="OJ32" s="14"/>
      <c r="OK32" s="14"/>
      <c r="OL32" s="14"/>
      <c r="OM32" s="14"/>
      <c r="ON32" s="14"/>
      <c r="OO32" s="14"/>
      <c r="OP32" s="14"/>
      <c r="OQ32" s="14"/>
      <c r="OR32" s="14"/>
      <c r="OS32" s="14"/>
      <c r="OT32" s="14"/>
      <c r="OU32" s="14"/>
      <c r="OV32" s="14"/>
      <c r="OW32" s="14"/>
      <c r="OX32" s="14"/>
      <c r="OY32" s="14"/>
      <c r="OZ32" s="14"/>
      <c r="PA32" s="14"/>
      <c r="PB32" s="14"/>
      <c r="PC32" s="14"/>
      <c r="PD32" s="14"/>
      <c r="PE32" s="14"/>
      <c r="PF32" s="14"/>
      <c r="PG32" s="14"/>
      <c r="PH32" s="14"/>
      <c r="PI32" s="14"/>
      <c r="PJ32" s="14"/>
      <c r="PK32" s="14"/>
      <c r="PL32" s="14"/>
      <c r="PM32" s="14"/>
      <c r="PN32" s="14"/>
      <c r="PO32" s="14"/>
      <c r="PP32" s="14"/>
      <c r="PQ32" s="14"/>
      <c r="PR32" s="14"/>
      <c r="PS32" s="14"/>
      <c r="PT32" s="14"/>
      <c r="PU32" s="14"/>
      <c r="PV32" s="14"/>
      <c r="PW32" s="14"/>
      <c r="PX32" s="14"/>
      <c r="PY32" s="14"/>
      <c r="PZ32" s="14"/>
      <c r="QA32" s="14"/>
      <c r="QB32" s="14"/>
      <c r="QC32" s="14"/>
      <c r="QD32" s="14"/>
      <c r="QE32" s="14"/>
      <c r="QF32" s="14"/>
      <c r="QG32" s="14"/>
      <c r="QH32" s="14"/>
      <c r="QI32" s="14"/>
      <c r="QJ32" s="14"/>
      <c r="QK32" s="14"/>
      <c r="QL32" s="14"/>
      <c r="QM32" s="14"/>
      <c r="QN32" s="14"/>
      <c r="QO32" s="14"/>
      <c r="QP32" s="14"/>
      <c r="QQ32" s="14"/>
      <c r="QR32" s="14"/>
      <c r="QS32" s="14"/>
      <c r="QT32" s="14"/>
      <c r="QU32" s="14"/>
      <c r="QV32" s="14"/>
      <c r="QW32" s="14"/>
      <c r="QX32" s="14"/>
      <c r="QY32" s="14"/>
      <c r="QZ32" s="14"/>
      <c r="RA32" s="14"/>
      <c r="RB32" s="14"/>
      <c r="RC32" s="14"/>
      <c r="RD32" s="14"/>
      <c r="RE32" s="14"/>
      <c r="RF32" s="14"/>
      <c r="RG32" s="14"/>
      <c r="RH32" s="14"/>
      <c r="RI32" s="14"/>
      <c r="RJ32" s="14"/>
      <c r="RK32" s="14"/>
      <c r="RL32" s="14"/>
      <c r="RM32" s="14"/>
      <c r="RN32" s="14"/>
      <c r="RO32" s="14"/>
      <c r="RP32" s="14"/>
      <c r="RQ32" s="14"/>
      <c r="RR32" s="14"/>
      <c r="RS32" s="14"/>
      <c r="RT32" s="14"/>
      <c r="RU32" s="14"/>
      <c r="RV32" s="14"/>
      <c r="RW32" s="14"/>
      <c r="RX32" s="14"/>
      <c r="RY32" s="14"/>
      <c r="RZ32" s="14"/>
      <c r="SA32" s="14"/>
      <c r="SB32" s="14"/>
      <c r="SC32" s="14"/>
      <c r="SD32" s="14"/>
      <c r="SE32" s="14"/>
      <c r="SF32" s="14"/>
      <c r="SG32" s="14"/>
      <c r="SH32" s="14"/>
      <c r="SI32" s="14"/>
      <c r="SJ32" s="14"/>
      <c r="SK32" s="14"/>
      <c r="SL32" s="14"/>
      <c r="SM32" s="14"/>
      <c r="SN32" s="14"/>
      <c r="SO32" s="14"/>
      <c r="SP32" s="14"/>
      <c r="SQ32" s="14"/>
      <c r="SR32" s="14"/>
      <c r="SS32" s="14"/>
      <c r="ST32" s="14"/>
      <c r="SU32" s="14"/>
      <c r="SV32" s="14"/>
      <c r="SW32" s="14"/>
      <c r="SX32" s="14"/>
      <c r="SY32" s="14"/>
      <c r="SZ32" s="14"/>
      <c r="TA32" s="14"/>
      <c r="TB32" s="14"/>
      <c r="TC32" s="14"/>
      <c r="TD32" s="14"/>
      <c r="TE32" s="14"/>
      <c r="TF32" s="14"/>
      <c r="TG32" s="14"/>
      <c r="TH32" s="14"/>
      <c r="TI32" s="14"/>
      <c r="TJ32" s="14"/>
      <c r="TK32" s="14"/>
      <c r="TL32" s="14"/>
      <c r="TM32" s="14"/>
      <c r="TN32" s="14"/>
      <c r="TO32" s="14"/>
      <c r="TP32" s="14"/>
      <c r="TQ32" s="14"/>
      <c r="TR32" s="14"/>
      <c r="TS32" s="14"/>
      <c r="TT32" s="14"/>
      <c r="TU32" s="14"/>
      <c r="TV32" s="14"/>
      <c r="TW32" s="14"/>
      <c r="TX32" s="14"/>
      <c r="TY32" s="14"/>
      <c r="TZ32" s="14"/>
      <c r="UA32" s="14"/>
      <c r="UB32" s="14"/>
      <c r="UC32" s="14"/>
      <c r="UD32" s="14"/>
      <c r="UE32" s="14"/>
      <c r="UF32" s="14"/>
      <c r="UG32" s="14"/>
      <c r="UH32" s="14"/>
      <c r="UI32" s="14"/>
      <c r="UJ32" s="14"/>
      <c r="UK32" s="14"/>
      <c r="UL32" s="14"/>
      <c r="UM32" s="14"/>
      <c r="UN32" s="14"/>
      <c r="UO32" s="14"/>
      <c r="UP32" s="14"/>
      <c r="UQ32" s="14"/>
      <c r="UR32" s="14"/>
      <c r="US32" s="14"/>
      <c r="UT32" s="14"/>
      <c r="UU32" s="14"/>
      <c r="UV32" s="14"/>
      <c r="UW32" s="14"/>
      <c r="UX32" s="14"/>
      <c r="UY32" s="14"/>
      <c r="UZ32" s="14"/>
      <c r="VA32" s="14"/>
      <c r="VB32" s="14"/>
      <c r="VC32" s="14"/>
      <c r="VD32" s="14"/>
      <c r="VE32" s="14"/>
      <c r="VF32" s="14"/>
      <c r="VG32" s="14"/>
      <c r="VH32" s="14"/>
      <c r="VI32" s="14"/>
      <c r="VJ32" s="14"/>
      <c r="VK32" s="14"/>
      <c r="VL32" s="14"/>
      <c r="VM32" s="14"/>
      <c r="VN32" s="14"/>
      <c r="VO32" s="14"/>
      <c r="VP32" s="14"/>
      <c r="VQ32" s="14"/>
      <c r="VR32" s="14"/>
      <c r="VS32" s="14"/>
      <c r="VT32" s="14"/>
      <c r="VU32" s="14"/>
      <c r="VV32" s="14"/>
      <c r="VW32" s="14"/>
      <c r="VX32" s="14"/>
      <c r="VY32" s="14"/>
      <c r="VZ32" s="14"/>
      <c r="WA32" s="14"/>
      <c r="WB32" s="14"/>
      <c r="WC32" s="14"/>
      <c r="WD32" s="14"/>
      <c r="WE32" s="14"/>
      <c r="WF32" s="14"/>
      <c r="WG32" s="14"/>
      <c r="WH32" s="14"/>
      <c r="WI32" s="14"/>
      <c r="WJ32" s="14"/>
      <c r="WK32" s="14"/>
      <c r="WL32" s="14"/>
      <c r="WM32" s="14"/>
      <c r="WN32" s="14"/>
      <c r="WO32" s="14"/>
      <c r="WP32" s="14"/>
      <c r="WQ32" s="14"/>
      <c r="WR32" s="14"/>
      <c r="WS32" s="14"/>
      <c r="WT32" s="14"/>
      <c r="WU32" s="14"/>
      <c r="WV32" s="14"/>
      <c r="WW32" s="14"/>
      <c r="WX32" s="14"/>
      <c r="WY32" s="14"/>
      <c r="WZ32" s="14"/>
      <c r="XA32" s="14"/>
      <c r="XB32" s="14"/>
      <c r="XC32" s="14"/>
      <c r="XD32" s="14"/>
      <c r="XE32" s="14"/>
      <c r="XF32" s="14"/>
      <c r="XG32" s="14"/>
      <c r="XH32" s="14"/>
      <c r="XI32" s="14"/>
      <c r="XJ32" s="14"/>
      <c r="XK32" s="14"/>
      <c r="XL32" s="14"/>
      <c r="XM32" s="14"/>
      <c r="XN32" s="14"/>
      <c r="XO32" s="14"/>
      <c r="XP32" s="14"/>
      <c r="XQ32" s="14"/>
      <c r="XR32" s="14"/>
      <c r="XS32" s="14"/>
      <c r="XT32" s="14"/>
      <c r="XU32" s="14"/>
      <c r="XV32" s="14"/>
      <c r="XW32" s="14"/>
      <c r="XX32" s="14"/>
      <c r="XY32" s="14"/>
      <c r="XZ32" s="14"/>
      <c r="YA32" s="14"/>
      <c r="YB32" s="14"/>
      <c r="YC32" s="14"/>
      <c r="YD32" s="14"/>
      <c r="YE32" s="14"/>
      <c r="YF32" s="14"/>
      <c r="YG32" s="14"/>
      <c r="YH32" s="14"/>
      <c r="YI32" s="14"/>
      <c r="YJ32" s="14"/>
      <c r="YK32" s="14"/>
      <c r="YL32" s="14"/>
      <c r="YM32" s="14"/>
      <c r="YN32" s="14"/>
      <c r="YO32" s="14"/>
      <c r="YP32" s="14"/>
      <c r="YQ32" s="14"/>
      <c r="YR32" s="14"/>
      <c r="YS32" s="14"/>
      <c r="YT32" s="14"/>
      <c r="YU32" s="14"/>
      <c r="YV32" s="14"/>
      <c r="YW32" s="14"/>
      <c r="YX32" s="14"/>
      <c r="YY32" s="14"/>
      <c r="YZ32" s="14"/>
      <c r="ZA32" s="14"/>
      <c r="ZB32" s="14"/>
      <c r="ZC32" s="14"/>
      <c r="ZD32" s="14"/>
      <c r="ZE32" s="14"/>
      <c r="ZF32" s="14"/>
      <c r="ZG32" s="14"/>
      <c r="ZH32" s="14"/>
      <c r="ZI32" s="14"/>
      <c r="ZJ32" s="14"/>
      <c r="ZK32" s="14"/>
      <c r="ZL32" s="14"/>
      <c r="ZM32" s="14"/>
      <c r="ZN32" s="14"/>
      <c r="ZO32" s="14"/>
      <c r="ZP32" s="14"/>
      <c r="ZQ32" s="14"/>
      <c r="ZR32" s="14"/>
      <c r="ZS32" s="14"/>
      <c r="ZT32" s="14"/>
      <c r="ZU32" s="14"/>
      <c r="ZV32" s="14"/>
      <c r="ZW32" s="14"/>
      <c r="ZX32" s="14"/>
      <c r="ZY32" s="14"/>
      <c r="ZZ32" s="14"/>
      <c r="AAA32" s="14"/>
      <c r="AAB32" s="14"/>
      <c r="AAC32" s="14"/>
      <c r="AAD32" s="14"/>
      <c r="AAE32" s="14"/>
      <c r="AAF32" s="14"/>
      <c r="AAG32" s="14"/>
      <c r="AAH32" s="14"/>
      <c r="AAI32" s="14"/>
      <c r="AAJ32" s="14"/>
      <c r="AAK32" s="14"/>
      <c r="AAL32" s="14"/>
      <c r="AAM32" s="14"/>
      <c r="AAN32" s="14"/>
      <c r="AAO32" s="14"/>
      <c r="AAP32" s="14"/>
      <c r="AAQ32" s="14"/>
      <c r="AAR32" s="14"/>
      <c r="AAS32" s="14"/>
      <c r="AAT32" s="14"/>
      <c r="AAU32" s="14"/>
      <c r="AAV32" s="14"/>
      <c r="AAW32" s="14"/>
      <c r="AAX32" s="14"/>
      <c r="AAY32" s="14"/>
      <c r="AAZ32" s="14"/>
      <c r="ABA32" s="14"/>
      <c r="ABB32" s="14"/>
      <c r="ABC32" s="14"/>
      <c r="ABD32" s="14"/>
      <c r="ABE32" s="14"/>
      <c r="ABF32" s="14"/>
      <c r="ABG32" s="14"/>
      <c r="ABH32" s="14"/>
      <c r="ABI32" s="14"/>
      <c r="ABJ32" s="14"/>
      <c r="ABK32" s="14"/>
      <c r="ABL32" s="14"/>
      <c r="ABM32" s="14"/>
      <c r="ABN32" s="14"/>
      <c r="ABO32" s="14"/>
      <c r="ABP32" s="14"/>
      <c r="ABQ32" s="14"/>
      <c r="ABR32" s="14"/>
      <c r="ABS32" s="14"/>
      <c r="ABT32" s="14"/>
      <c r="ABU32" s="14"/>
      <c r="ABV32" s="14"/>
      <c r="ABW32" s="14"/>
      <c r="ABX32" s="14"/>
      <c r="ABY32" s="14"/>
      <c r="ABZ32" s="14"/>
      <c r="ACA32" s="14"/>
      <c r="ACB32" s="14"/>
      <c r="ACC32" s="14"/>
      <c r="ACD32" s="14"/>
      <c r="ACE32" s="14"/>
      <c r="ACF32" s="14"/>
      <c r="ACG32" s="14"/>
      <c r="ACH32" s="14"/>
      <c r="ACI32" s="14"/>
      <c r="ACJ32" s="14"/>
      <c r="ACK32" s="14"/>
      <c r="ACL32" s="14"/>
      <c r="ACM32" s="14"/>
      <c r="ACN32" s="14"/>
      <c r="ACO32" s="14"/>
      <c r="ACP32" s="14"/>
      <c r="ACQ32" s="14"/>
      <c r="ACR32" s="14"/>
      <c r="ACS32" s="14"/>
      <c r="ACT32" s="14"/>
      <c r="ACU32" s="14"/>
      <c r="ACV32" s="14"/>
      <c r="ACW32" s="14"/>
      <c r="ACX32" s="14"/>
      <c r="ACY32" s="14"/>
      <c r="ACZ32" s="14"/>
      <c r="ADA32" s="14"/>
      <c r="ADB32" s="14"/>
      <c r="ADC32" s="14"/>
      <c r="ADD32" s="14"/>
      <c r="ADE32" s="14"/>
      <c r="ADF32" s="14"/>
      <c r="ADG32" s="14"/>
      <c r="ADH32" s="14"/>
      <c r="ADI32" s="14"/>
      <c r="ADJ32" s="14"/>
      <c r="ADK32" s="14"/>
      <c r="ADL32" s="14"/>
      <c r="ADM32" s="14"/>
      <c r="ADN32" s="14"/>
      <c r="ADO32" s="14"/>
      <c r="ADP32" s="14"/>
      <c r="ADQ32" s="14"/>
      <c r="ADR32" s="14"/>
      <c r="ADS32" s="14"/>
      <c r="ADT32" s="14"/>
      <c r="ADU32" s="14"/>
      <c r="ADV32" s="14"/>
      <c r="ADW32" s="14"/>
      <c r="ADX32" s="14"/>
      <c r="ADY32" s="14"/>
      <c r="ADZ32" s="14"/>
      <c r="AEA32" s="14"/>
      <c r="AEB32" s="14"/>
      <c r="AEC32" s="14"/>
      <c r="AED32" s="14"/>
      <c r="AEE32" s="14"/>
      <c r="AEF32" s="14"/>
      <c r="AEG32" s="14"/>
      <c r="AEH32" s="14"/>
      <c r="AEI32" s="14"/>
      <c r="AEJ32" s="14"/>
      <c r="AEK32" s="14"/>
      <c r="AEL32" s="14"/>
      <c r="AEM32" s="14"/>
      <c r="AEN32" s="14"/>
      <c r="AEO32" s="14"/>
      <c r="AEP32" s="14"/>
      <c r="AEQ32" s="14"/>
      <c r="AER32" s="14"/>
      <c r="AES32" s="14"/>
      <c r="AET32" s="14"/>
      <c r="AEU32" s="14"/>
      <c r="AEV32" s="14"/>
      <c r="AEW32" s="14"/>
      <c r="AEX32" s="14"/>
      <c r="AEY32" s="14"/>
      <c r="AEZ32" s="14"/>
      <c r="AFA32" s="14"/>
      <c r="AFB32" s="14"/>
      <c r="AFC32" s="14"/>
      <c r="AFD32" s="14"/>
      <c r="AFE32" s="14"/>
      <c r="AFF32" s="14"/>
      <c r="AFG32" s="14"/>
      <c r="AFH32" s="14"/>
      <c r="AFI32" s="14"/>
      <c r="AFJ32" s="14"/>
      <c r="AFK32" s="14"/>
      <c r="AFL32" s="14"/>
      <c r="AFM32" s="14"/>
      <c r="AFN32" s="14"/>
      <c r="AFO32" s="14"/>
      <c r="AFP32" s="14"/>
      <c r="AFQ32" s="14"/>
      <c r="AFR32" s="14"/>
      <c r="AFS32" s="14"/>
      <c r="AFT32" s="14"/>
      <c r="AFU32" s="14"/>
      <c r="AFV32" s="14"/>
      <c r="AFW32" s="14"/>
      <c r="AFX32" s="14"/>
      <c r="AFY32" s="14"/>
      <c r="AFZ32" s="14"/>
      <c r="AGA32" s="14"/>
      <c r="AGB32" s="14"/>
      <c r="AGC32" s="14"/>
      <c r="AGD32" s="14"/>
      <c r="AGE32" s="14"/>
      <c r="AGF32" s="14"/>
      <c r="AGG32" s="14"/>
      <c r="AGH32" s="14"/>
      <c r="AGI32" s="14"/>
      <c r="AGJ32" s="14"/>
      <c r="AGK32" s="14"/>
      <c r="AGL32" s="14"/>
      <c r="AGM32" s="14"/>
      <c r="AGN32" s="14"/>
      <c r="AGO32" s="14"/>
      <c r="AGP32" s="14"/>
      <c r="AGQ32" s="14"/>
      <c r="AGR32" s="14"/>
      <c r="AGS32" s="14"/>
      <c r="AGT32" s="14"/>
      <c r="AGU32" s="14"/>
      <c r="AGV32" s="14"/>
      <c r="AGW32" s="14"/>
      <c r="AGX32" s="14"/>
      <c r="AGY32" s="14"/>
      <c r="AGZ32" s="14"/>
      <c r="AHA32" s="14"/>
      <c r="AHB32" s="14"/>
      <c r="AHC32" s="14"/>
      <c r="AHD32" s="14"/>
      <c r="AHE32" s="14"/>
      <c r="AHF32" s="14"/>
      <c r="AHG32" s="14"/>
      <c r="AHH32" s="14"/>
      <c r="AHI32" s="14"/>
      <c r="AHJ32" s="14"/>
      <c r="AHK32" s="14"/>
      <c r="AHL32" s="14"/>
      <c r="AHM32" s="14"/>
      <c r="AHN32" s="14"/>
      <c r="AHO32" s="14"/>
      <c r="AHP32" s="14"/>
      <c r="AHQ32" s="14"/>
      <c r="AHR32" s="14"/>
      <c r="AHS32" s="14"/>
      <c r="AHT32" s="14"/>
      <c r="AHU32" s="14"/>
      <c r="AHV32" s="14"/>
      <c r="AHW32" s="14"/>
      <c r="AHX32" s="14"/>
      <c r="AHY32" s="14"/>
      <c r="AHZ32" s="14"/>
      <c r="AIA32" s="14"/>
      <c r="AIB32" s="14"/>
      <c r="AIC32" s="14"/>
      <c r="AID32" s="14"/>
      <c r="AIE32" s="14"/>
      <c r="AIF32" s="14"/>
      <c r="AIG32" s="14"/>
      <c r="AIH32" s="14"/>
      <c r="AII32" s="14"/>
      <c r="AIJ32" s="14"/>
      <c r="AIK32" s="14"/>
      <c r="AIL32" s="14"/>
      <c r="AIM32" s="14"/>
      <c r="AIN32" s="14"/>
      <c r="AIO32" s="14"/>
      <c r="AIP32" s="14"/>
      <c r="AIQ32" s="14"/>
      <c r="AIR32" s="14"/>
      <c r="AIS32" s="14"/>
      <c r="AIT32" s="14"/>
      <c r="AIU32" s="14"/>
      <c r="AIV32" s="14"/>
      <c r="AIW32" s="14"/>
      <c r="AIX32" s="14"/>
      <c r="AIY32" s="14"/>
      <c r="AIZ32" s="14"/>
      <c r="AJA32" s="14"/>
      <c r="AJB32" s="14"/>
      <c r="AJC32" s="14"/>
      <c r="AJD32" s="14"/>
      <c r="AJE32" s="14"/>
      <c r="AJF32" s="14"/>
      <c r="AJG32" s="14"/>
      <c r="AJH32" s="14"/>
      <c r="AJI32" s="14"/>
      <c r="AJJ32" s="14"/>
      <c r="AJK32" s="14"/>
      <c r="AJL32" s="14"/>
      <c r="AJM32" s="14"/>
      <c r="AJN32" s="14"/>
      <c r="AJO32" s="14"/>
      <c r="AJP32" s="14"/>
      <c r="AJQ32" s="14"/>
      <c r="AJR32" s="14"/>
      <c r="AJS32" s="14"/>
      <c r="AJT32" s="14"/>
      <c r="AJU32" s="14"/>
      <c r="AJV32" s="14"/>
      <c r="AJW32" s="14"/>
      <c r="AJX32" s="14"/>
      <c r="AJY32" s="14"/>
      <c r="AJZ32" s="14"/>
      <c r="AKA32" s="14"/>
      <c r="AKB32" s="14"/>
      <c r="AKC32" s="14"/>
      <c r="AKD32" s="14"/>
      <c r="AKE32" s="14"/>
      <c r="AKF32" s="14"/>
      <c r="AKG32" s="14"/>
      <c r="AKH32" s="14"/>
      <c r="AKI32" s="14"/>
      <c r="AKJ32" s="14"/>
      <c r="AKK32" s="14"/>
      <c r="AKL32" s="14"/>
      <c r="AKM32" s="14"/>
      <c r="AKN32" s="14"/>
      <c r="AKO32" s="14"/>
      <c r="AKP32" s="14"/>
      <c r="AKQ32" s="14"/>
      <c r="AKR32" s="14"/>
      <c r="AKS32" s="14"/>
      <c r="AKT32" s="14"/>
      <c r="AKU32" s="14"/>
      <c r="AKV32" s="14"/>
      <c r="AKW32" s="14"/>
      <c r="AKX32" s="14"/>
      <c r="AKY32" s="14"/>
      <c r="AKZ32" s="14"/>
      <c r="ALA32" s="14"/>
      <c r="ALB32" s="14"/>
      <c r="ALC32" s="14"/>
      <c r="ALD32" s="14"/>
      <c r="ALE32" s="14"/>
      <c r="ALF32" s="14"/>
      <c r="ALG32" s="14"/>
      <c r="ALH32" s="14"/>
      <c r="ALI32" s="14"/>
      <c r="ALJ32" s="14"/>
      <c r="ALK32" s="14"/>
      <c r="ALL32" s="14"/>
      <c r="ALM32" s="14"/>
      <c r="ALN32" s="14"/>
      <c r="ALO32" s="14"/>
      <c r="ALP32" s="14"/>
      <c r="ALQ32" s="14"/>
      <c r="ALR32" s="14"/>
      <c r="ALS32" s="14"/>
      <c r="ALT32" s="14"/>
      <c r="ALU32" s="14"/>
      <c r="ALV32" s="14"/>
      <c r="ALW32" s="14"/>
      <c r="ALX32" s="14"/>
      <c r="ALY32" s="14"/>
      <c r="ALZ32" s="14"/>
      <c r="AMA32" s="14"/>
      <c r="AMB32" s="14"/>
      <c r="AMC32" s="14"/>
      <c r="AMD32" s="14"/>
      <c r="AME32" s="14"/>
      <c r="AMF32" s="14"/>
      <c r="AMG32" s="14"/>
      <c r="AMH32" s="14"/>
    </row>
    <row r="33" spans="1:15" ht="30" customHeight="1">
      <c r="A33" s="191" t="s">
        <v>123</v>
      </c>
      <c r="B33" s="191"/>
      <c r="C33" s="191"/>
      <c r="D33" s="191"/>
      <c r="E33" s="191"/>
      <c r="F33" s="191"/>
      <c r="G33" s="191"/>
      <c r="H33" s="191"/>
      <c r="I33" s="191"/>
      <c r="J33" s="187" t="s">
        <v>253</v>
      </c>
      <c r="K33" s="187"/>
      <c r="L33" s="187"/>
      <c r="M33" s="187"/>
      <c r="N33" s="187"/>
      <c r="O33" s="187"/>
    </row>
    <row r="34" spans="1:15" ht="36.6" customHeight="1">
      <c r="A34" s="180"/>
      <c r="B34" s="180"/>
      <c r="C34" s="180"/>
      <c r="D34" s="180"/>
      <c r="E34" s="180"/>
      <c r="F34" s="180"/>
      <c r="G34" s="180"/>
      <c r="H34" s="180"/>
      <c r="I34" s="180"/>
      <c r="J34" s="186" t="s">
        <v>254</v>
      </c>
      <c r="K34" s="186"/>
      <c r="L34" s="186"/>
      <c r="M34" s="186"/>
      <c r="N34" s="186"/>
      <c r="O34" s="151"/>
    </row>
    <row r="35" spans="1:15" ht="36.6" customHeight="1">
      <c r="A35" s="180"/>
      <c r="B35" s="180"/>
      <c r="C35" s="180"/>
      <c r="D35" s="180"/>
      <c r="E35" s="180"/>
      <c r="F35" s="180"/>
      <c r="G35" s="180"/>
      <c r="H35" s="180"/>
      <c r="I35" s="180"/>
      <c r="J35" s="186" t="s">
        <v>255</v>
      </c>
      <c r="K35" s="186"/>
      <c r="L35" s="186"/>
      <c r="M35" s="186"/>
      <c r="N35" s="186"/>
      <c r="O35" s="151"/>
    </row>
    <row r="36" spans="1:15" ht="36.6" customHeight="1">
      <c r="A36" s="180"/>
      <c r="B36" s="180"/>
      <c r="C36" s="180"/>
      <c r="D36" s="180"/>
      <c r="E36" s="180"/>
      <c r="F36" s="180"/>
      <c r="G36" s="180"/>
      <c r="H36" s="180"/>
      <c r="I36" s="180"/>
      <c r="J36" s="186" t="s">
        <v>256</v>
      </c>
      <c r="K36" s="186"/>
      <c r="L36" s="186"/>
      <c r="M36" s="186"/>
      <c r="N36" s="186"/>
      <c r="O36" s="151" t="s">
        <v>257</v>
      </c>
    </row>
    <row r="37" spans="1:15" ht="36.6" customHeight="1">
      <c r="A37" s="180"/>
      <c r="B37" s="180"/>
      <c r="C37" s="180"/>
      <c r="D37" s="180"/>
      <c r="E37" s="180"/>
      <c r="F37" s="180"/>
      <c r="G37" s="180"/>
      <c r="H37" s="180"/>
      <c r="I37" s="180"/>
      <c r="J37" s="186" t="s">
        <v>258</v>
      </c>
      <c r="K37" s="186"/>
      <c r="L37" s="186"/>
      <c r="M37" s="186"/>
      <c r="N37" s="186"/>
      <c r="O37" s="151"/>
    </row>
    <row r="38" spans="1:15" ht="36.6" customHeight="1">
      <c r="A38" s="180"/>
      <c r="B38" s="180"/>
      <c r="C38" s="180"/>
      <c r="D38" s="180"/>
      <c r="E38" s="180"/>
      <c r="F38" s="180"/>
      <c r="G38" s="180"/>
      <c r="H38" s="180"/>
      <c r="I38" s="180"/>
      <c r="J38" s="186" t="s">
        <v>259</v>
      </c>
      <c r="K38" s="186"/>
      <c r="L38" s="186"/>
      <c r="M38" s="186"/>
      <c r="N38" s="186"/>
      <c r="O38" s="151"/>
    </row>
    <row r="39" spans="1:15" ht="36.6" customHeight="1">
      <c r="A39" s="180"/>
      <c r="B39" s="180"/>
      <c r="C39" s="180"/>
      <c r="D39" s="180"/>
      <c r="E39" s="180"/>
      <c r="F39" s="180"/>
      <c r="G39" s="180"/>
      <c r="H39" s="180"/>
      <c r="I39" s="180"/>
      <c r="J39" s="187" t="s">
        <v>124</v>
      </c>
      <c r="K39" s="187"/>
      <c r="L39" s="187"/>
      <c r="M39" s="187"/>
      <c r="N39" s="187"/>
      <c r="O39" s="187"/>
    </row>
    <row r="40" spans="1:15" ht="36.6" customHeight="1">
      <c r="A40" s="180"/>
      <c r="B40" s="180"/>
      <c r="C40" s="180"/>
      <c r="D40" s="180"/>
      <c r="E40" s="180"/>
      <c r="F40" s="180"/>
      <c r="G40" s="180"/>
      <c r="H40" s="180"/>
      <c r="I40" s="180"/>
      <c r="J40" s="184" t="s">
        <v>260</v>
      </c>
      <c r="K40" s="184"/>
      <c r="L40" s="184"/>
      <c r="M40" s="184"/>
      <c r="N40" s="184"/>
      <c r="O40" s="184"/>
    </row>
    <row r="41" spans="1:15" ht="36.6" customHeight="1">
      <c r="A41" s="180"/>
      <c r="B41" s="180"/>
      <c r="C41" s="180"/>
      <c r="D41" s="180"/>
      <c r="E41" s="180"/>
      <c r="F41" s="180"/>
      <c r="G41" s="180"/>
      <c r="H41" s="180"/>
      <c r="I41" s="180"/>
      <c r="J41" s="184" t="s">
        <v>261</v>
      </c>
      <c r="K41" s="184"/>
      <c r="L41" s="184"/>
      <c r="M41" s="184"/>
      <c r="N41" s="184"/>
      <c r="O41" s="184"/>
    </row>
    <row r="42" spans="1:15" ht="44.85" customHeight="1">
      <c r="A42" s="180" t="s">
        <v>322</v>
      </c>
      <c r="B42" s="180"/>
      <c r="C42" s="180"/>
      <c r="D42" s="180"/>
      <c r="E42" s="180"/>
      <c r="F42" s="180"/>
      <c r="G42" s="180"/>
      <c r="H42" s="180"/>
      <c r="I42" s="180"/>
      <c r="J42" s="179" t="s">
        <v>262</v>
      </c>
      <c r="K42" s="179"/>
      <c r="L42" s="147">
        <v>31</v>
      </c>
      <c r="M42" s="147">
        <v>12</v>
      </c>
      <c r="N42" s="185">
        <v>2016</v>
      </c>
      <c r="O42" s="185"/>
    </row>
    <row r="43" spans="1:15" ht="48.2" customHeight="1">
      <c r="A43" s="180"/>
      <c r="B43" s="180"/>
      <c r="C43" s="180"/>
      <c r="D43" s="180"/>
      <c r="E43" s="180"/>
      <c r="F43" s="180"/>
      <c r="G43" s="180"/>
      <c r="H43" s="180"/>
      <c r="I43" s="180"/>
      <c r="J43" s="179" t="s">
        <v>263</v>
      </c>
      <c r="K43" s="179"/>
      <c r="L43" s="147">
        <v>27</v>
      </c>
      <c r="M43" s="147">
        <v>4</v>
      </c>
      <c r="N43" s="185">
        <v>2017</v>
      </c>
      <c r="O43" s="185"/>
    </row>
    <row r="44" spans="1:15" ht="15" customHeight="1">
      <c r="A44" s="180"/>
      <c r="B44" s="180"/>
      <c r="C44" s="180"/>
      <c r="D44" s="180"/>
      <c r="E44" s="180"/>
      <c r="F44" s="180"/>
      <c r="G44" s="180"/>
      <c r="H44" s="180"/>
      <c r="I44" s="180"/>
      <c r="J44" s="179" t="s">
        <v>264</v>
      </c>
      <c r="K44" s="179"/>
      <c r="L44" s="179"/>
      <c r="M44" s="178" t="s">
        <v>265</v>
      </c>
      <c r="N44" s="178"/>
      <c r="O44" s="178"/>
    </row>
    <row r="50" spans="2:7">
      <c r="B50" s="128" t="s">
        <v>329</v>
      </c>
    </row>
    <row r="51" spans="2:7">
      <c r="B51" s="128" t="s">
        <v>330</v>
      </c>
      <c r="G51"/>
    </row>
    <row r="52" spans="2:7">
      <c r="B52" s="128" t="s">
        <v>331</v>
      </c>
    </row>
    <row r="53" spans="2:7">
      <c r="B53" s="128" t="s">
        <v>332</v>
      </c>
    </row>
    <row r="54" spans="2:7">
      <c r="B54" s="128" t="s">
        <v>333</v>
      </c>
    </row>
    <row r="55" spans="2:7">
      <c r="B55" s="128" t="s">
        <v>334</v>
      </c>
    </row>
    <row r="56" spans="2:7">
      <c r="B56" s="128" t="s">
        <v>335</v>
      </c>
    </row>
    <row r="57" spans="2:7">
      <c r="B57" s="128" t="s">
        <v>336</v>
      </c>
    </row>
    <row r="58" spans="2:7">
      <c r="B58" s="128" t="s">
        <v>337</v>
      </c>
    </row>
    <row r="59" spans="2:7">
      <c r="B59" s="128" t="s">
        <v>338</v>
      </c>
    </row>
  </sheetData>
  <sheetProtection password="8A7E" sheet="1" formatCells="0" formatColumns="0" formatRows="0" insertColumns="0" insertRows="0" insertHyperlinks="0" deleteColumns="0" deleteRows="0" sort="0" autoFilter="0" pivotTables="0"/>
  <mergeCells count="123">
    <mergeCell ref="D1:K3"/>
    <mergeCell ref="L1:O2"/>
    <mergeCell ref="L3:O4"/>
    <mergeCell ref="D4:K6"/>
    <mergeCell ref="L5:O6"/>
    <mergeCell ref="A7:O7"/>
    <mergeCell ref="A8:O8"/>
    <mergeCell ref="A9:D9"/>
    <mergeCell ref="E9:H9"/>
    <mergeCell ref="I9:K9"/>
    <mergeCell ref="L9:O9"/>
    <mergeCell ref="A10:D10"/>
    <mergeCell ref="E10:H10"/>
    <mergeCell ref="I10:K10"/>
    <mergeCell ref="L10:O10"/>
    <mergeCell ref="A13:D13"/>
    <mergeCell ref="E13:H13"/>
    <mergeCell ref="I13:K13"/>
    <mergeCell ref="L13:O13"/>
    <mergeCell ref="A14:D14"/>
    <mergeCell ref="E14:H14"/>
    <mergeCell ref="I14:K14"/>
    <mergeCell ref="L14:O14"/>
    <mergeCell ref="A11:D11"/>
    <mergeCell ref="E11:H11"/>
    <mergeCell ref="I11:K11"/>
    <mergeCell ref="L11:O11"/>
    <mergeCell ref="A12:D12"/>
    <mergeCell ref="E12:H12"/>
    <mergeCell ref="I12:K12"/>
    <mergeCell ref="L12:O12"/>
    <mergeCell ref="A18:O18"/>
    <mergeCell ref="B19:D19"/>
    <mergeCell ref="E19:F19"/>
    <mergeCell ref="I19:K19"/>
    <mergeCell ref="L19:M19"/>
    <mergeCell ref="N19:O19"/>
    <mergeCell ref="A15:D16"/>
    <mergeCell ref="E15:G15"/>
    <mergeCell ref="H15:J16"/>
    <mergeCell ref="K15:O15"/>
    <mergeCell ref="E16:G16"/>
    <mergeCell ref="K16:O16"/>
    <mergeCell ref="N21:O21"/>
    <mergeCell ref="B22:D22"/>
    <mergeCell ref="E22:F22"/>
    <mergeCell ref="I22:K22"/>
    <mergeCell ref="L22:M22"/>
    <mergeCell ref="N22:O22"/>
    <mergeCell ref="A20:A31"/>
    <mergeCell ref="B20:D20"/>
    <mergeCell ref="E20:F20"/>
    <mergeCell ref="I20:K20"/>
    <mergeCell ref="L20:M20"/>
    <mergeCell ref="N20:O20"/>
    <mergeCell ref="B21:D21"/>
    <mergeCell ref="E21:F21"/>
    <mergeCell ref="I21:K21"/>
    <mergeCell ref="L21:M21"/>
    <mergeCell ref="B23:D23"/>
    <mergeCell ref="E23:F23"/>
    <mergeCell ref="I23:K23"/>
    <mergeCell ref="L23:M23"/>
    <mergeCell ref="N23:O23"/>
    <mergeCell ref="B24:D24"/>
    <mergeCell ref="E24:F24"/>
    <mergeCell ref="I24:K24"/>
    <mergeCell ref="L24:M24"/>
    <mergeCell ref="N24:O24"/>
    <mergeCell ref="B25:D25"/>
    <mergeCell ref="E25:F25"/>
    <mergeCell ref="I25:K25"/>
    <mergeCell ref="L25:M25"/>
    <mergeCell ref="N25:O25"/>
    <mergeCell ref="B26:D26"/>
    <mergeCell ref="E26:F26"/>
    <mergeCell ref="I26:K26"/>
    <mergeCell ref="L26:M26"/>
    <mergeCell ref="N26:O26"/>
    <mergeCell ref="B27:D27"/>
    <mergeCell ref="E27:F27"/>
    <mergeCell ref="I27:K27"/>
    <mergeCell ref="L27:M27"/>
    <mergeCell ref="N27:O27"/>
    <mergeCell ref="B28:D28"/>
    <mergeCell ref="E28:F28"/>
    <mergeCell ref="I28:K28"/>
    <mergeCell ref="L28:M28"/>
    <mergeCell ref="N28:O28"/>
    <mergeCell ref="B29:D29"/>
    <mergeCell ref="E29:F29"/>
    <mergeCell ref="I29:K29"/>
    <mergeCell ref="L29:M29"/>
    <mergeCell ref="N29:O29"/>
    <mergeCell ref="B30:D30"/>
    <mergeCell ref="E30:F30"/>
    <mergeCell ref="I30:K30"/>
    <mergeCell ref="L30:M30"/>
    <mergeCell ref="N30:O30"/>
    <mergeCell ref="M44:O44"/>
    <mergeCell ref="J44:L44"/>
    <mergeCell ref="A34:I41"/>
    <mergeCell ref="R10:U10"/>
    <mergeCell ref="J40:O40"/>
    <mergeCell ref="J41:O41"/>
    <mergeCell ref="A42:I44"/>
    <mergeCell ref="J42:K42"/>
    <mergeCell ref="N42:O42"/>
    <mergeCell ref="J43:K43"/>
    <mergeCell ref="N43:O43"/>
    <mergeCell ref="J34:N34"/>
    <mergeCell ref="J35:N35"/>
    <mergeCell ref="J36:N36"/>
    <mergeCell ref="J37:N37"/>
    <mergeCell ref="J38:N38"/>
    <mergeCell ref="J39:O39"/>
    <mergeCell ref="B31:D31"/>
    <mergeCell ref="E31:F31"/>
    <mergeCell ref="I31:K31"/>
    <mergeCell ref="L31:M31"/>
    <mergeCell ref="N31:O31"/>
    <mergeCell ref="A33:I33"/>
    <mergeCell ref="J33:O33"/>
  </mergeCells>
  <dataValidations count="6">
    <dataValidation type="list" allowBlank="1" showErrorMessage="1" sqref="L12">
      <formula1>"MENSUAL,BIMENSUAL,TRIMESTRAL,SEMESTRAL,ANUAL"</formula1>
    </dataValidation>
    <dataValidation type="list" allowBlank="1" showErrorMessage="1" sqref="L11">
      <formula1>"INICIATIVAS,ASISTENTES,ACTIVIDADES,EQUIPAMIENTOS,POR CIENTO,PARTICIPANTES,NIÑOS Y NIÑAS,NIÑOS, NIÑAS Y JÓVENES,ORGANIZACIONES,ESPACIOS"</formula1>
    </dataValidation>
    <dataValidation type="list" allowBlank="1" showErrorMessage="1" sqref="L9">
      <formula1>"EFICACIA,EFICIENCIA,EFECTIVIDAD"</formula1>
    </dataValidation>
    <dataValidation allowBlank="1" showInputMessage="1" showErrorMessage="1" errorTitle="Seleccionar un valor de la lista" sqref="G21:H21"/>
    <dataValidation type="list" operator="equal" allowBlank="1" showErrorMessage="1" sqref="R10 V10:W10">
      <formula1>$B$51:$B$59</formula1>
    </dataValidation>
    <dataValidation type="list" operator="equal" allowBlank="1" showErrorMessage="1" sqref="E10:H10">
      <formula1>$B$51:$B$60</formula1>
    </dataValidation>
  </dataValidations>
  <printOptions horizontalCentered="1"/>
  <pageMargins left="0.19685039370078741" right="0.23622047244094491" top="0.78740157480314965" bottom="0.62992125984251968" header="0.47244094488188981" footer="0.23622047244094491"/>
  <pageSetup scale="65" fitToWidth="0" fitToHeight="0" pageOrder="overThenDown" orientation="portrait" horizontalDpi="4294967294" verticalDpi="4294967294"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W63"/>
  <sheetViews>
    <sheetView topLeftCell="A28" zoomScale="90" zoomScaleNormal="90" workbookViewId="0">
      <selection activeCell="I35" sqref="I35"/>
    </sheetView>
  </sheetViews>
  <sheetFormatPr baseColWidth="10" defaultRowHeight="12.75" customHeight="1"/>
  <cols>
    <col min="1" max="1" width="5.5703125" style="2" bestFit="1" customWidth="1"/>
    <col min="2" max="2" width="23.5703125" style="2" customWidth="1"/>
    <col min="3" max="10" width="8.42578125" style="2" customWidth="1"/>
    <col min="11" max="11" width="8.85546875" style="2" customWidth="1"/>
    <col min="12" max="12" width="9" style="2" customWidth="1"/>
    <col min="13" max="14" width="8.42578125" style="2" customWidth="1"/>
    <col min="15" max="16" width="6.7109375" style="2" customWidth="1"/>
    <col min="17" max="17" width="2.85546875" style="2" customWidth="1"/>
    <col min="18" max="19" width="12.140625" style="2" customWidth="1"/>
    <col min="20" max="20" width="12.140625" style="119" customWidth="1"/>
    <col min="21" max="257" width="12.140625" style="2" customWidth="1"/>
    <col min="258" max="1024" width="12.140625" customWidth="1"/>
    <col min="1025" max="1025" width="11.42578125" customWidth="1"/>
  </cols>
  <sheetData>
    <row r="1" spans="1:20" s="1" customFormat="1" ht="13.9" customHeight="1">
      <c r="A1" s="175"/>
      <c r="B1" s="175"/>
      <c r="C1" s="175"/>
      <c r="D1" s="240" t="s">
        <v>0</v>
      </c>
      <c r="E1" s="240"/>
      <c r="F1" s="240"/>
      <c r="G1" s="240"/>
      <c r="H1" s="240"/>
      <c r="I1" s="240"/>
      <c r="J1" s="240"/>
      <c r="K1" s="240"/>
      <c r="L1" s="240"/>
      <c r="M1" s="212" t="s">
        <v>213</v>
      </c>
      <c r="N1" s="212"/>
      <c r="O1" s="212"/>
      <c r="P1" s="212"/>
      <c r="T1" s="118"/>
    </row>
    <row r="2" spans="1:20" s="1" customFormat="1" ht="13.9" customHeight="1">
      <c r="A2" s="175"/>
      <c r="B2" s="175"/>
      <c r="C2" s="175"/>
      <c r="D2" s="240"/>
      <c r="E2" s="240"/>
      <c r="F2" s="240"/>
      <c r="G2" s="240"/>
      <c r="H2" s="240"/>
      <c r="I2" s="240"/>
      <c r="J2" s="240"/>
      <c r="K2" s="240"/>
      <c r="L2" s="240"/>
      <c r="M2" s="212"/>
      <c r="N2" s="212"/>
      <c r="O2" s="212"/>
      <c r="P2" s="212"/>
      <c r="T2" s="118"/>
    </row>
    <row r="3" spans="1:20" s="1" customFormat="1" ht="13.9" customHeight="1">
      <c r="A3" s="175"/>
      <c r="B3" s="175"/>
      <c r="C3" s="175"/>
      <c r="D3" s="240"/>
      <c r="E3" s="240"/>
      <c r="F3" s="240"/>
      <c r="G3" s="240"/>
      <c r="H3" s="240"/>
      <c r="I3" s="240"/>
      <c r="J3" s="240"/>
      <c r="K3" s="240"/>
      <c r="L3" s="240"/>
      <c r="M3" s="212" t="s">
        <v>214</v>
      </c>
      <c r="N3" s="212"/>
      <c r="O3" s="212"/>
      <c r="P3" s="212"/>
      <c r="T3" s="118"/>
    </row>
    <row r="4" spans="1:20" s="1" customFormat="1" ht="13.9" customHeight="1">
      <c r="A4" s="175"/>
      <c r="B4" s="175"/>
      <c r="C4" s="175"/>
      <c r="D4" s="240" t="s">
        <v>215</v>
      </c>
      <c r="E4" s="240"/>
      <c r="F4" s="240"/>
      <c r="G4" s="240"/>
      <c r="H4" s="240"/>
      <c r="I4" s="240"/>
      <c r="J4" s="240"/>
      <c r="K4" s="240"/>
      <c r="L4" s="240"/>
      <c r="M4" s="212"/>
      <c r="N4" s="212"/>
      <c r="O4" s="212"/>
      <c r="P4" s="212"/>
      <c r="T4" s="118"/>
    </row>
    <row r="5" spans="1:20" s="1" customFormat="1" ht="13.9" customHeight="1">
      <c r="A5" s="175"/>
      <c r="B5" s="175"/>
      <c r="C5" s="175"/>
      <c r="D5" s="240"/>
      <c r="E5" s="240"/>
      <c r="F5" s="240"/>
      <c r="G5" s="240"/>
      <c r="H5" s="240"/>
      <c r="I5" s="240"/>
      <c r="J5" s="240"/>
      <c r="K5" s="240"/>
      <c r="L5" s="240"/>
      <c r="M5" s="212" t="s">
        <v>216</v>
      </c>
      <c r="N5" s="212"/>
      <c r="O5" s="212"/>
      <c r="P5" s="212"/>
      <c r="T5" s="118"/>
    </row>
    <row r="6" spans="1:20" s="1" customFormat="1" ht="13.9" customHeight="1">
      <c r="A6" s="175"/>
      <c r="B6" s="175"/>
      <c r="C6" s="175"/>
      <c r="D6" s="240"/>
      <c r="E6" s="240"/>
      <c r="F6" s="240"/>
      <c r="G6" s="240"/>
      <c r="H6" s="240"/>
      <c r="I6" s="240"/>
      <c r="J6" s="240"/>
      <c r="K6" s="240"/>
      <c r="L6" s="240"/>
      <c r="M6" s="212"/>
      <c r="N6" s="212"/>
      <c r="O6" s="212"/>
      <c r="P6" s="212"/>
      <c r="T6" s="118"/>
    </row>
    <row r="7" spans="1:20" s="1" customFormat="1" ht="12.75" customHeight="1">
      <c r="A7" s="239"/>
      <c r="B7" s="239"/>
      <c r="C7" s="239"/>
      <c r="D7" s="239"/>
      <c r="E7" s="239"/>
      <c r="F7" s="239"/>
      <c r="G7" s="239"/>
      <c r="H7" s="239"/>
      <c r="I7" s="239"/>
      <c r="J7" s="239"/>
      <c r="K7" s="239"/>
      <c r="L7" s="239"/>
      <c r="M7" s="239"/>
      <c r="N7" s="239"/>
      <c r="O7" s="239"/>
      <c r="P7" s="239"/>
      <c r="T7" s="118"/>
    </row>
    <row r="8" spans="1:20" ht="30" customHeight="1">
      <c r="A8" s="154" t="s">
        <v>2</v>
      </c>
      <c r="B8" s="154"/>
      <c r="C8" s="154"/>
      <c r="D8" s="154"/>
      <c r="E8" s="154"/>
      <c r="F8" s="154"/>
      <c r="G8" s="154"/>
      <c r="H8" s="154"/>
      <c r="I8" s="154"/>
      <c r="J8" s="154"/>
      <c r="K8" s="154"/>
      <c r="L8" s="154"/>
      <c r="M8" s="154"/>
      <c r="N8" s="154"/>
      <c r="O8" s="154"/>
      <c r="P8" s="154"/>
    </row>
    <row r="9" spans="1:20" ht="60" customHeight="1">
      <c r="A9" s="193" t="s">
        <v>3</v>
      </c>
      <c r="B9" s="193"/>
      <c r="C9" s="193"/>
      <c r="D9" s="237" t="s">
        <v>266</v>
      </c>
      <c r="E9" s="237"/>
      <c r="F9" s="237"/>
      <c r="G9" s="237"/>
      <c r="H9" s="237"/>
      <c r="I9" s="237"/>
      <c r="J9" s="193" t="s">
        <v>5</v>
      </c>
      <c r="K9" s="193"/>
      <c r="L9" s="193"/>
      <c r="M9" s="208" t="s">
        <v>6</v>
      </c>
      <c r="N9" s="208"/>
      <c r="O9" s="208"/>
      <c r="P9" s="208"/>
    </row>
    <row r="10" spans="1:20" ht="42" customHeight="1">
      <c r="A10" s="193" t="s">
        <v>7</v>
      </c>
      <c r="B10" s="193"/>
      <c r="C10" s="193"/>
      <c r="D10" s="238" t="s">
        <v>333</v>
      </c>
      <c r="E10" s="238"/>
      <c r="F10" s="238"/>
      <c r="G10" s="238"/>
      <c r="H10" s="238"/>
      <c r="I10" s="238"/>
      <c r="J10" s="193" t="s">
        <v>9</v>
      </c>
      <c r="K10" s="193"/>
      <c r="L10" s="193"/>
      <c r="M10" s="208" t="s">
        <v>268</v>
      </c>
      <c r="N10" s="208"/>
      <c r="O10" s="208"/>
      <c r="P10" s="208"/>
    </row>
    <row r="11" spans="1:20" ht="49.9" customHeight="1">
      <c r="A11" s="193" t="s">
        <v>11</v>
      </c>
      <c r="B11" s="193"/>
      <c r="C11" s="193"/>
      <c r="D11" s="237" t="s">
        <v>269</v>
      </c>
      <c r="E11" s="237"/>
      <c r="F11" s="237"/>
      <c r="G11" s="237"/>
      <c r="H11" s="237"/>
      <c r="I11" s="237"/>
      <c r="J11" s="193" t="s">
        <v>114</v>
      </c>
      <c r="K11" s="193"/>
      <c r="L11" s="193"/>
      <c r="M11" s="208" t="s">
        <v>31</v>
      </c>
      <c r="N11" s="208"/>
      <c r="O11" s="208"/>
      <c r="P11" s="208"/>
    </row>
    <row r="12" spans="1:20" ht="66.400000000000006" customHeight="1">
      <c r="A12" s="193" t="s">
        <v>217</v>
      </c>
      <c r="B12" s="193"/>
      <c r="C12" s="193"/>
      <c r="D12" s="237" t="s">
        <v>270</v>
      </c>
      <c r="E12" s="237"/>
      <c r="F12" s="237"/>
      <c r="G12" s="237"/>
      <c r="H12" s="237"/>
      <c r="I12" s="237"/>
      <c r="J12" s="193" t="s">
        <v>218</v>
      </c>
      <c r="K12" s="193"/>
      <c r="L12" s="193"/>
      <c r="M12" s="208" t="s">
        <v>219</v>
      </c>
      <c r="N12" s="208"/>
      <c r="O12" s="208"/>
      <c r="P12" s="208"/>
    </row>
    <row r="13" spans="1:20" ht="52.9" customHeight="1">
      <c r="A13" s="193" t="s">
        <v>220</v>
      </c>
      <c r="B13" s="193"/>
      <c r="C13" s="193"/>
      <c r="D13" s="209" t="s">
        <v>271</v>
      </c>
      <c r="E13" s="209"/>
      <c r="F13" s="209"/>
      <c r="G13" s="209"/>
      <c r="H13" s="209"/>
      <c r="I13" s="209"/>
      <c r="J13" s="193" t="s">
        <v>222</v>
      </c>
      <c r="K13" s="193"/>
      <c r="L13" s="193"/>
      <c r="M13" s="236" t="s">
        <v>339</v>
      </c>
      <c r="N13" s="236"/>
      <c r="O13" s="236"/>
      <c r="P13" s="236"/>
    </row>
    <row r="14" spans="1:20" ht="71.25" customHeight="1">
      <c r="A14" s="193" t="s">
        <v>224</v>
      </c>
      <c r="B14" s="193"/>
      <c r="C14" s="193"/>
      <c r="D14" s="209" t="s">
        <v>272</v>
      </c>
      <c r="E14" s="209"/>
      <c r="F14" s="209"/>
      <c r="G14" s="209"/>
      <c r="H14" s="209"/>
      <c r="I14" s="209"/>
      <c r="J14" s="193" t="s">
        <v>225</v>
      </c>
      <c r="K14" s="193"/>
      <c r="L14" s="193"/>
      <c r="M14" s="236" t="s">
        <v>323</v>
      </c>
      <c r="N14" s="236"/>
      <c r="O14" s="236"/>
      <c r="P14" s="236"/>
    </row>
    <row r="15" spans="1:20" ht="39.6" customHeight="1">
      <c r="A15" s="193" t="s">
        <v>227</v>
      </c>
      <c r="B15" s="193"/>
      <c r="C15" s="193"/>
      <c r="D15" s="157" t="s">
        <v>228</v>
      </c>
      <c r="E15" s="157"/>
      <c r="F15" s="157"/>
      <c r="G15" s="157"/>
      <c r="H15" s="157"/>
      <c r="I15" s="193" t="s">
        <v>229</v>
      </c>
      <c r="J15" s="193"/>
      <c r="K15" s="193"/>
      <c r="L15" s="157" t="s">
        <v>324</v>
      </c>
      <c r="M15" s="157"/>
      <c r="N15" s="157"/>
      <c r="O15" s="157"/>
      <c r="P15" s="157"/>
    </row>
    <row r="16" spans="1:20" ht="41.25" customHeight="1">
      <c r="A16" s="193"/>
      <c r="B16" s="193"/>
      <c r="C16" s="193"/>
      <c r="D16" s="157" t="s">
        <v>231</v>
      </c>
      <c r="E16" s="157"/>
      <c r="F16" s="157"/>
      <c r="G16" s="157"/>
      <c r="H16" s="157"/>
      <c r="I16" s="193"/>
      <c r="J16" s="193"/>
      <c r="K16" s="193"/>
      <c r="L16" s="157" t="s">
        <v>261</v>
      </c>
      <c r="M16" s="157"/>
      <c r="N16" s="157"/>
      <c r="O16" s="157"/>
      <c r="P16" s="157"/>
    </row>
    <row r="17" spans="1:21" ht="6.75" customHeight="1"/>
    <row r="18" spans="1:21" ht="30" customHeight="1">
      <c r="A18" s="154" t="s">
        <v>115</v>
      </c>
      <c r="B18" s="154"/>
      <c r="C18" s="154"/>
      <c r="D18" s="154"/>
      <c r="E18" s="154"/>
      <c r="F18" s="154"/>
      <c r="G18" s="154"/>
      <c r="H18" s="154"/>
      <c r="I18" s="154"/>
      <c r="J18" s="154"/>
      <c r="K18" s="154"/>
      <c r="L18" s="154"/>
      <c r="M18" s="154"/>
      <c r="N18" s="154"/>
      <c r="O18" s="154"/>
      <c r="P18" s="154"/>
    </row>
    <row r="19" spans="1:21" ht="30" customHeight="1">
      <c r="A19" s="115" t="s">
        <v>33</v>
      </c>
      <c r="B19" s="97" t="s">
        <v>273</v>
      </c>
      <c r="C19" s="97" t="s">
        <v>38</v>
      </c>
      <c r="D19" s="120" t="s">
        <v>39</v>
      </c>
      <c r="E19" s="120" t="s">
        <v>40</v>
      </c>
      <c r="F19" s="115" t="s">
        <v>41</v>
      </c>
      <c r="G19" s="115" t="s">
        <v>42</v>
      </c>
      <c r="H19" s="115" t="s">
        <v>43</v>
      </c>
      <c r="I19" s="115" t="s">
        <v>44</v>
      </c>
      <c r="J19" s="115" t="s">
        <v>45</v>
      </c>
      <c r="K19" s="115" t="s">
        <v>46</v>
      </c>
      <c r="L19" s="115" t="s">
        <v>47</v>
      </c>
      <c r="M19" s="115" t="s">
        <v>48</v>
      </c>
      <c r="N19" s="115" t="s">
        <v>49</v>
      </c>
      <c r="O19" s="193" t="s">
        <v>274</v>
      </c>
      <c r="P19" s="193"/>
    </row>
    <row r="20" spans="1:21" ht="51.75" customHeight="1">
      <c r="A20" s="205">
        <v>2016</v>
      </c>
      <c r="B20" s="121" t="s">
        <v>275</v>
      </c>
      <c r="C20" s="122">
        <v>125</v>
      </c>
      <c r="D20" s="131"/>
      <c r="E20" s="131"/>
      <c r="F20" s="132"/>
      <c r="G20" s="133"/>
      <c r="H20" s="134"/>
      <c r="I20" s="133"/>
      <c r="J20" s="133"/>
      <c r="K20" s="133"/>
      <c r="L20" s="133"/>
      <c r="M20" s="133"/>
      <c r="N20" s="133"/>
      <c r="O20" s="232">
        <f t="shared" ref="O20:O26" si="0">SUM(C20:N20)</f>
        <v>125</v>
      </c>
      <c r="P20" s="232"/>
      <c r="T20" s="123"/>
    </row>
    <row r="21" spans="1:21" ht="35.25" customHeight="1">
      <c r="A21" s="205"/>
      <c r="B21" s="121" t="s">
        <v>277</v>
      </c>
      <c r="C21" s="122">
        <v>199</v>
      </c>
      <c r="D21" s="135"/>
      <c r="E21" s="135"/>
      <c r="F21" s="132"/>
      <c r="G21" s="133"/>
      <c r="H21" s="134"/>
      <c r="I21" s="133"/>
      <c r="J21" s="133"/>
      <c r="K21" s="133"/>
      <c r="L21" s="133"/>
      <c r="M21" s="133"/>
      <c r="N21" s="133"/>
      <c r="O21" s="232">
        <f t="shared" si="0"/>
        <v>199</v>
      </c>
      <c r="P21" s="232"/>
      <c r="T21" s="123"/>
    </row>
    <row r="22" spans="1:21" ht="45">
      <c r="A22" s="205"/>
      <c r="B22" s="121" t="s">
        <v>276</v>
      </c>
      <c r="C22" s="117">
        <v>60</v>
      </c>
      <c r="D22" s="136"/>
      <c r="E22" s="136"/>
      <c r="F22" s="133"/>
      <c r="G22" s="133"/>
      <c r="H22" s="134"/>
      <c r="I22" s="133"/>
      <c r="J22" s="133"/>
      <c r="K22" s="133"/>
      <c r="L22" s="133"/>
      <c r="M22" s="133"/>
      <c r="N22" s="133"/>
      <c r="O22" s="232">
        <f t="shared" si="0"/>
        <v>60</v>
      </c>
      <c r="P22" s="232"/>
      <c r="T22" s="123"/>
    </row>
    <row r="23" spans="1:21" ht="60">
      <c r="A23" s="205"/>
      <c r="B23" s="98" t="s">
        <v>278</v>
      </c>
      <c r="C23" s="117">
        <v>0</v>
      </c>
      <c r="D23" s="117">
        <v>2</v>
      </c>
      <c r="E23" s="117">
        <v>3</v>
      </c>
      <c r="F23" s="117">
        <v>2</v>
      </c>
      <c r="G23" s="117">
        <v>1</v>
      </c>
      <c r="H23" s="117">
        <v>0</v>
      </c>
      <c r="I23" s="117">
        <v>0</v>
      </c>
      <c r="J23" s="117">
        <v>1</v>
      </c>
      <c r="K23" s="117">
        <v>0</v>
      </c>
      <c r="L23" s="117">
        <v>1</v>
      </c>
      <c r="M23" s="117">
        <f>1+1</f>
        <v>2</v>
      </c>
      <c r="N23" s="117">
        <f>1+1</f>
        <v>2</v>
      </c>
      <c r="O23" s="232">
        <f t="shared" si="0"/>
        <v>14</v>
      </c>
      <c r="P23" s="232"/>
      <c r="T23" s="123"/>
    </row>
    <row r="24" spans="1:21" ht="44.85" customHeight="1">
      <c r="A24" s="205"/>
      <c r="B24" s="98" t="s">
        <v>279</v>
      </c>
      <c r="C24" s="117">
        <v>0</v>
      </c>
      <c r="D24" s="117">
        <v>0</v>
      </c>
      <c r="E24" s="117">
        <v>1</v>
      </c>
      <c r="F24" s="117">
        <v>0</v>
      </c>
      <c r="G24" s="117">
        <v>4</v>
      </c>
      <c r="H24" s="117">
        <v>0</v>
      </c>
      <c r="I24" s="117">
        <v>0</v>
      </c>
      <c r="J24" s="117">
        <v>0</v>
      </c>
      <c r="K24" s="117">
        <v>0</v>
      </c>
      <c r="L24" s="117">
        <v>1</v>
      </c>
      <c r="M24" s="117">
        <v>0</v>
      </c>
      <c r="N24" s="117">
        <v>0</v>
      </c>
      <c r="O24" s="232">
        <f t="shared" si="0"/>
        <v>6</v>
      </c>
      <c r="P24" s="232"/>
      <c r="T24" s="123"/>
    </row>
    <row r="25" spans="1:21" ht="60">
      <c r="A25" s="205"/>
      <c r="B25" s="98" t="s">
        <v>280</v>
      </c>
      <c r="C25" s="117">
        <v>1</v>
      </c>
      <c r="D25" s="117">
        <v>0</v>
      </c>
      <c r="E25" s="117">
        <v>8</v>
      </c>
      <c r="F25" s="117">
        <v>5</v>
      </c>
      <c r="G25" s="117">
        <v>4</v>
      </c>
      <c r="H25" s="117">
        <v>1</v>
      </c>
      <c r="I25" s="117">
        <v>0</v>
      </c>
      <c r="J25" s="117">
        <f>1+1+1+1</f>
        <v>4</v>
      </c>
      <c r="K25" s="117">
        <f>2+1+2+2</f>
        <v>7</v>
      </c>
      <c r="L25" s="117">
        <v>1</v>
      </c>
      <c r="M25" s="117">
        <f>2+1</f>
        <v>3</v>
      </c>
      <c r="N25" s="117">
        <f>1+1+1+1</f>
        <v>4</v>
      </c>
      <c r="O25" s="232">
        <f t="shared" si="0"/>
        <v>38</v>
      </c>
      <c r="P25" s="232"/>
      <c r="T25" s="123"/>
    </row>
    <row r="26" spans="1:21" ht="53.25" customHeight="1">
      <c r="A26" s="205"/>
      <c r="B26" s="98" t="s">
        <v>281</v>
      </c>
      <c r="C26" s="117">
        <v>0</v>
      </c>
      <c r="D26" s="117">
        <f>2+3</f>
        <v>5</v>
      </c>
      <c r="E26" s="117">
        <v>7</v>
      </c>
      <c r="F26" s="117">
        <v>4</v>
      </c>
      <c r="G26" s="117">
        <v>8</v>
      </c>
      <c r="H26" s="117">
        <v>8</v>
      </c>
      <c r="I26" s="117">
        <v>0</v>
      </c>
      <c r="J26" s="117">
        <v>0</v>
      </c>
      <c r="K26" s="117">
        <v>0</v>
      </c>
      <c r="L26" s="117">
        <f>2+1+1</f>
        <v>4</v>
      </c>
      <c r="M26" s="117">
        <v>0</v>
      </c>
      <c r="N26" s="117">
        <v>9</v>
      </c>
      <c r="O26" s="232">
        <f t="shared" si="0"/>
        <v>45</v>
      </c>
      <c r="P26" s="232"/>
      <c r="T26" s="123"/>
    </row>
    <row r="27" spans="1:21" ht="61.5" customHeight="1">
      <c r="A27" s="205"/>
      <c r="B27" s="124" t="s">
        <v>282</v>
      </c>
      <c r="C27" s="117">
        <v>1</v>
      </c>
      <c r="D27" s="117">
        <v>0</v>
      </c>
      <c r="E27" s="117">
        <v>1</v>
      </c>
      <c r="F27" s="117">
        <v>1</v>
      </c>
      <c r="G27" s="117">
        <v>1</v>
      </c>
      <c r="H27" s="117">
        <v>0</v>
      </c>
      <c r="I27" s="117">
        <v>0</v>
      </c>
      <c r="J27" s="117">
        <v>2</v>
      </c>
      <c r="K27" s="117">
        <v>1</v>
      </c>
      <c r="L27" s="117">
        <v>1</v>
      </c>
      <c r="M27" s="117">
        <v>0</v>
      </c>
      <c r="N27" s="117">
        <v>0</v>
      </c>
      <c r="O27" s="232">
        <f>+SUM(C27:N27)</f>
        <v>8</v>
      </c>
      <c r="P27" s="232"/>
      <c r="T27" s="123"/>
    </row>
    <row r="28" spans="1:21" ht="47.25" customHeight="1">
      <c r="A28" s="205"/>
      <c r="B28" s="98" t="s">
        <v>283</v>
      </c>
      <c r="C28" s="117">
        <v>0</v>
      </c>
      <c r="D28" s="117">
        <v>0</v>
      </c>
      <c r="E28" s="117">
        <v>2</v>
      </c>
      <c r="F28" s="117">
        <v>4</v>
      </c>
      <c r="G28" s="117">
        <v>2</v>
      </c>
      <c r="H28" s="117">
        <v>1</v>
      </c>
      <c r="I28" s="117">
        <v>0</v>
      </c>
      <c r="J28" s="117">
        <f>1+1</f>
        <v>2</v>
      </c>
      <c r="K28" s="117">
        <f>1+1</f>
        <v>2</v>
      </c>
      <c r="L28" s="117">
        <v>0</v>
      </c>
      <c r="M28" s="117">
        <v>3</v>
      </c>
      <c r="N28" s="117">
        <v>0</v>
      </c>
      <c r="O28" s="232">
        <f>+SUM(C28:N28)</f>
        <v>16</v>
      </c>
      <c r="P28" s="232"/>
      <c r="S28" s="14"/>
      <c r="T28" s="123"/>
      <c r="U28" s="100" t="s">
        <v>285</v>
      </c>
    </row>
    <row r="29" spans="1:21" ht="44.85" customHeight="1">
      <c r="A29" s="205"/>
      <c r="B29" s="139" t="s">
        <v>284</v>
      </c>
      <c r="C29" s="140">
        <v>2</v>
      </c>
      <c r="D29" s="140">
        <v>9</v>
      </c>
      <c r="E29" s="140">
        <v>33</v>
      </c>
      <c r="F29" s="140">
        <v>13</v>
      </c>
      <c r="G29" s="140">
        <v>18</v>
      </c>
      <c r="H29" s="140">
        <v>10</v>
      </c>
      <c r="I29" s="140">
        <v>0</v>
      </c>
      <c r="J29" s="140">
        <v>10</v>
      </c>
      <c r="K29" s="140">
        <v>10</v>
      </c>
      <c r="L29" s="140">
        <v>7</v>
      </c>
      <c r="M29" s="140">
        <v>10</v>
      </c>
      <c r="N29" s="140">
        <v>28</v>
      </c>
      <c r="O29" s="235">
        <f>SUM(C29:N29)</f>
        <v>150</v>
      </c>
      <c r="P29" s="235"/>
      <c r="S29" s="101"/>
      <c r="T29" s="123"/>
      <c r="U29" s="14">
        <v>376</v>
      </c>
    </row>
    <row r="30" spans="1:21" ht="44.85" customHeight="1">
      <c r="A30" s="205"/>
      <c r="B30" s="98" t="s">
        <v>286</v>
      </c>
      <c r="C30" s="117">
        <v>2</v>
      </c>
      <c r="D30" s="117">
        <v>9</v>
      </c>
      <c r="E30" s="117">
        <v>33</v>
      </c>
      <c r="F30" s="117">
        <v>13</v>
      </c>
      <c r="G30" s="117">
        <v>18</v>
      </c>
      <c r="H30" s="117">
        <v>10</v>
      </c>
      <c r="I30" s="117">
        <v>0</v>
      </c>
      <c r="J30" s="117">
        <v>8</v>
      </c>
      <c r="K30" s="117">
        <v>12</v>
      </c>
      <c r="L30" s="117">
        <v>5</v>
      </c>
      <c r="M30" s="117">
        <v>12</v>
      </c>
      <c r="N30" s="117">
        <v>22</v>
      </c>
      <c r="O30" s="232">
        <f t="shared" ref="O30:O31" si="1">SUM(C30:N30)</f>
        <v>144</v>
      </c>
      <c r="P30" s="232"/>
      <c r="S30" s="101"/>
      <c r="T30" s="123"/>
      <c r="U30" s="14"/>
    </row>
    <row r="31" spans="1:21" ht="44.85" customHeight="1">
      <c r="A31" s="205"/>
      <c r="B31" s="98" t="s">
        <v>287</v>
      </c>
      <c r="C31" s="117">
        <v>2</v>
      </c>
      <c r="D31" s="117">
        <f>2+4</f>
        <v>6</v>
      </c>
      <c r="E31" s="117">
        <v>15</v>
      </c>
      <c r="F31" s="117">
        <v>10</v>
      </c>
      <c r="G31" s="117">
        <v>5</v>
      </c>
      <c r="H31" s="117">
        <v>1</v>
      </c>
      <c r="I31" s="117">
        <v>0</v>
      </c>
      <c r="J31" s="117">
        <v>9</v>
      </c>
      <c r="K31" s="117">
        <v>0</v>
      </c>
      <c r="L31" s="117">
        <v>0</v>
      </c>
      <c r="M31" s="117">
        <v>0</v>
      </c>
      <c r="N31" s="117">
        <v>16</v>
      </c>
      <c r="O31" s="232">
        <f t="shared" si="1"/>
        <v>64</v>
      </c>
      <c r="P31" s="232"/>
      <c r="S31" s="100" t="s">
        <v>287</v>
      </c>
      <c r="T31" s="123"/>
      <c r="U31" s="14"/>
    </row>
    <row r="32" spans="1:21" ht="44.85" customHeight="1">
      <c r="A32" s="205"/>
      <c r="B32" s="124" t="s">
        <v>288</v>
      </c>
      <c r="C32" s="117">
        <f>+C20+C24</f>
        <v>125</v>
      </c>
      <c r="D32" s="117">
        <f>+C32+D24</f>
        <v>125</v>
      </c>
      <c r="E32" s="117">
        <f t="shared" ref="E32:N32" si="2">+D32+E24</f>
        <v>126</v>
      </c>
      <c r="F32" s="117">
        <f t="shared" si="2"/>
        <v>126</v>
      </c>
      <c r="G32" s="117">
        <f t="shared" si="2"/>
        <v>130</v>
      </c>
      <c r="H32" s="117">
        <f t="shared" si="2"/>
        <v>130</v>
      </c>
      <c r="I32" s="117">
        <f t="shared" si="2"/>
        <v>130</v>
      </c>
      <c r="J32" s="117">
        <f t="shared" si="2"/>
        <v>130</v>
      </c>
      <c r="K32" s="117">
        <f t="shared" si="2"/>
        <v>130</v>
      </c>
      <c r="L32" s="117">
        <f t="shared" si="2"/>
        <v>131</v>
      </c>
      <c r="M32" s="117">
        <f t="shared" si="2"/>
        <v>131</v>
      </c>
      <c r="N32" s="117">
        <f t="shared" si="2"/>
        <v>131</v>
      </c>
      <c r="O32" s="232">
        <f>+N32</f>
        <v>131</v>
      </c>
      <c r="P32" s="232"/>
      <c r="R32" s="125"/>
      <c r="S32" s="126"/>
      <c r="T32" s="123"/>
      <c r="U32" s="14"/>
    </row>
    <row r="33" spans="1:23" ht="44.85" customHeight="1">
      <c r="A33" s="205"/>
      <c r="B33" s="124" t="s">
        <v>289</v>
      </c>
      <c r="C33" s="117">
        <f>+C21+C26</f>
        <v>199</v>
      </c>
      <c r="D33" s="117">
        <f>+C33+D26</f>
        <v>204</v>
      </c>
      <c r="E33" s="117">
        <f t="shared" ref="E33:N33" si="3">+D33+E26</f>
        <v>211</v>
      </c>
      <c r="F33" s="117">
        <f t="shared" si="3"/>
        <v>215</v>
      </c>
      <c r="G33" s="117">
        <f t="shared" si="3"/>
        <v>223</v>
      </c>
      <c r="H33" s="117">
        <f t="shared" si="3"/>
        <v>231</v>
      </c>
      <c r="I33" s="117">
        <f t="shared" si="3"/>
        <v>231</v>
      </c>
      <c r="J33" s="117">
        <f t="shared" si="3"/>
        <v>231</v>
      </c>
      <c r="K33" s="117">
        <f t="shared" si="3"/>
        <v>231</v>
      </c>
      <c r="L33" s="117">
        <f t="shared" si="3"/>
        <v>235</v>
      </c>
      <c r="M33" s="117">
        <f t="shared" si="3"/>
        <v>235</v>
      </c>
      <c r="N33" s="117">
        <f t="shared" si="3"/>
        <v>244</v>
      </c>
      <c r="O33" s="232">
        <f>+N33</f>
        <v>244</v>
      </c>
      <c r="P33" s="232"/>
      <c r="Q33" s="125"/>
      <c r="R33" s="125"/>
      <c r="S33" s="126"/>
      <c r="T33" s="123"/>
      <c r="U33" s="14"/>
    </row>
    <row r="34" spans="1:23" ht="44.85" customHeight="1">
      <c r="A34" s="205"/>
      <c r="B34" s="124" t="s">
        <v>290</v>
      </c>
      <c r="C34" s="117">
        <f>+C22+C28</f>
        <v>60</v>
      </c>
      <c r="D34" s="117">
        <f>+C34+D28</f>
        <v>60</v>
      </c>
      <c r="E34" s="117">
        <f t="shared" ref="E34:N34" si="4">+D34+E28</f>
        <v>62</v>
      </c>
      <c r="F34" s="117">
        <f t="shared" si="4"/>
        <v>66</v>
      </c>
      <c r="G34" s="117">
        <f t="shared" si="4"/>
        <v>68</v>
      </c>
      <c r="H34" s="117">
        <f t="shared" si="4"/>
        <v>69</v>
      </c>
      <c r="I34" s="117">
        <f t="shared" si="4"/>
        <v>69</v>
      </c>
      <c r="J34" s="117">
        <f t="shared" si="4"/>
        <v>71</v>
      </c>
      <c r="K34" s="117">
        <f t="shared" si="4"/>
        <v>73</v>
      </c>
      <c r="L34" s="117">
        <f t="shared" si="4"/>
        <v>73</v>
      </c>
      <c r="M34" s="117">
        <f t="shared" si="4"/>
        <v>76</v>
      </c>
      <c r="N34" s="117">
        <f t="shared" si="4"/>
        <v>76</v>
      </c>
      <c r="O34" s="232">
        <f>+N34</f>
        <v>76</v>
      </c>
      <c r="P34" s="232"/>
      <c r="R34" s="125"/>
      <c r="S34" s="126"/>
      <c r="T34" s="123"/>
      <c r="U34" s="14"/>
    </row>
    <row r="35" spans="1:23" ht="44.85" customHeight="1">
      <c r="A35" s="205"/>
      <c r="B35" s="124" t="s">
        <v>285</v>
      </c>
      <c r="C35" s="117">
        <f>+C32+C33+C34</f>
        <v>384</v>
      </c>
      <c r="D35" s="117">
        <f t="shared" ref="D35:N35" si="5">+D32+D33+D34</f>
        <v>389</v>
      </c>
      <c r="E35" s="117">
        <f t="shared" si="5"/>
        <v>399</v>
      </c>
      <c r="F35" s="117">
        <f t="shared" si="5"/>
        <v>407</v>
      </c>
      <c r="G35" s="117">
        <f t="shared" si="5"/>
        <v>421</v>
      </c>
      <c r="H35" s="117">
        <f t="shared" si="5"/>
        <v>430</v>
      </c>
      <c r="I35" s="117">
        <f t="shared" si="5"/>
        <v>430</v>
      </c>
      <c r="J35" s="117">
        <f t="shared" si="5"/>
        <v>432</v>
      </c>
      <c r="K35" s="117">
        <f t="shared" si="5"/>
        <v>434</v>
      </c>
      <c r="L35" s="117">
        <f t="shared" si="5"/>
        <v>439</v>
      </c>
      <c r="M35" s="117">
        <f t="shared" si="5"/>
        <v>442</v>
      </c>
      <c r="N35" s="117">
        <f t="shared" si="5"/>
        <v>451</v>
      </c>
      <c r="O35" s="232">
        <f>+O32+O33+O34</f>
        <v>451</v>
      </c>
      <c r="P35" s="232"/>
      <c r="T35" s="123"/>
    </row>
    <row r="36" spans="1:23" ht="45" customHeight="1">
      <c r="A36" s="205"/>
      <c r="B36" s="98" t="s">
        <v>340</v>
      </c>
      <c r="C36" s="38">
        <f t="shared" ref="C36:N36" si="6">+C29/C35</f>
        <v>5.208333333333333E-3</v>
      </c>
      <c r="D36" s="38">
        <f t="shared" si="6"/>
        <v>2.313624678663239E-2</v>
      </c>
      <c r="E36" s="38">
        <f t="shared" si="6"/>
        <v>8.2706766917293228E-2</v>
      </c>
      <c r="F36" s="38">
        <f t="shared" si="6"/>
        <v>3.1941031941031942E-2</v>
      </c>
      <c r="G36" s="38">
        <f t="shared" si="6"/>
        <v>4.2755344418052253E-2</v>
      </c>
      <c r="H36" s="38">
        <f t="shared" si="6"/>
        <v>2.3255813953488372E-2</v>
      </c>
      <c r="I36" s="38">
        <f t="shared" si="6"/>
        <v>0</v>
      </c>
      <c r="J36" s="38">
        <f t="shared" si="6"/>
        <v>2.3148148148148147E-2</v>
      </c>
      <c r="K36" s="38">
        <f t="shared" si="6"/>
        <v>2.3041474654377881E-2</v>
      </c>
      <c r="L36" s="38">
        <f t="shared" si="6"/>
        <v>1.5945330296127564E-2</v>
      </c>
      <c r="M36" s="38">
        <f t="shared" si="6"/>
        <v>2.2624434389140271E-2</v>
      </c>
      <c r="N36" s="38">
        <f t="shared" si="6"/>
        <v>6.2084257206208429E-2</v>
      </c>
      <c r="O36" s="233">
        <f>+O30/O29</f>
        <v>0.96</v>
      </c>
      <c r="P36" s="233"/>
    </row>
    <row r="37" spans="1:23" s="14" customFormat="1" ht="12.75" customHeight="1">
      <c r="A37" s="12"/>
      <c r="B37" s="12"/>
      <c r="C37" s="13">
        <v>0.8</v>
      </c>
      <c r="D37" s="13">
        <v>0.8</v>
      </c>
      <c r="E37" s="13">
        <v>0.8</v>
      </c>
      <c r="F37" s="13">
        <v>0.8</v>
      </c>
      <c r="G37" s="13">
        <v>0.8</v>
      </c>
      <c r="H37" s="13">
        <v>0.8</v>
      </c>
      <c r="I37" s="13">
        <v>0.8</v>
      </c>
      <c r="J37" s="13">
        <v>0.8</v>
      </c>
      <c r="K37" s="13">
        <v>0.8</v>
      </c>
      <c r="L37" s="13">
        <v>0.8</v>
      </c>
      <c r="M37" s="13">
        <v>0.8</v>
      </c>
      <c r="N37" s="13"/>
      <c r="O37" s="13">
        <v>0.8</v>
      </c>
      <c r="P37" s="39"/>
      <c r="T37" s="127"/>
    </row>
    <row r="38" spans="1:23" ht="30" customHeight="1">
      <c r="A38" s="154" t="s">
        <v>123</v>
      </c>
      <c r="B38" s="154"/>
      <c r="C38" s="154"/>
      <c r="D38" s="154"/>
      <c r="E38" s="154"/>
      <c r="F38" s="154"/>
      <c r="G38" s="154"/>
      <c r="H38" s="154"/>
      <c r="I38" s="154"/>
      <c r="J38" s="154"/>
      <c r="K38" s="193" t="s">
        <v>253</v>
      </c>
      <c r="L38" s="193"/>
      <c r="M38" s="193"/>
      <c r="N38" s="193"/>
      <c r="O38" s="193"/>
      <c r="P38" s="193"/>
    </row>
    <row r="39" spans="1:23" ht="33.75" customHeight="1">
      <c r="A39" s="20"/>
      <c r="B39" s="20"/>
      <c r="C39" s="20"/>
      <c r="D39" s="20"/>
      <c r="E39" s="20"/>
      <c r="F39" s="20"/>
      <c r="G39" s="21"/>
      <c r="H39" s="21"/>
      <c r="I39" s="21"/>
      <c r="J39" s="21"/>
      <c r="K39" s="234" t="s">
        <v>254</v>
      </c>
      <c r="L39" s="234"/>
      <c r="M39" s="234"/>
      <c r="N39" s="234"/>
      <c r="O39" s="234"/>
      <c r="P39" s="6"/>
    </row>
    <row r="40" spans="1:23" ht="33.75" customHeight="1">
      <c r="A40" s="20"/>
      <c r="B40" s="20"/>
      <c r="C40" s="20"/>
      <c r="D40" s="20"/>
      <c r="E40" s="20"/>
      <c r="F40" s="20"/>
      <c r="G40" s="20"/>
      <c r="H40" s="21"/>
      <c r="I40" s="21"/>
      <c r="J40" s="21"/>
      <c r="K40" s="234" t="s">
        <v>255</v>
      </c>
      <c r="L40" s="234"/>
      <c r="M40" s="234"/>
      <c r="N40" s="234"/>
      <c r="O40" s="234"/>
      <c r="P40" s="6"/>
    </row>
    <row r="41" spans="1:23" ht="33.75" customHeight="1">
      <c r="A41" s="20"/>
      <c r="B41" s="20"/>
      <c r="C41" s="20"/>
      <c r="D41" s="20"/>
      <c r="E41" s="20"/>
      <c r="F41" s="20"/>
      <c r="G41" s="20"/>
      <c r="H41" s="21"/>
      <c r="I41" s="21"/>
      <c r="J41" s="21"/>
      <c r="K41" s="234" t="s">
        <v>256</v>
      </c>
      <c r="L41" s="234"/>
      <c r="M41" s="234"/>
      <c r="N41" s="234"/>
      <c r="O41" s="234"/>
      <c r="P41" s="6" t="s">
        <v>257</v>
      </c>
    </row>
    <row r="42" spans="1:23" ht="33.75" customHeight="1">
      <c r="A42" s="20"/>
      <c r="B42" s="20"/>
      <c r="C42" s="20"/>
      <c r="D42" s="20"/>
      <c r="E42" s="20"/>
      <c r="F42" s="20"/>
      <c r="G42" s="20"/>
      <c r="H42" s="21"/>
      <c r="I42" s="21"/>
      <c r="J42" s="21"/>
      <c r="K42" s="234" t="s">
        <v>258</v>
      </c>
      <c r="L42" s="234"/>
      <c r="M42" s="234"/>
      <c r="N42" s="234"/>
      <c r="O42" s="234"/>
      <c r="P42" s="6"/>
    </row>
    <row r="43" spans="1:23" ht="33.75" customHeight="1">
      <c r="A43" s="20"/>
      <c r="B43" s="20"/>
      <c r="C43" s="20"/>
      <c r="D43" s="20"/>
      <c r="E43" s="20"/>
      <c r="F43" s="20"/>
      <c r="G43" s="20"/>
      <c r="H43" s="21"/>
      <c r="I43" s="21"/>
      <c r="J43" s="21"/>
      <c r="K43" s="234" t="s">
        <v>259</v>
      </c>
      <c r="L43" s="234"/>
      <c r="M43" s="234"/>
      <c r="N43" s="234"/>
      <c r="O43" s="234"/>
      <c r="P43" s="6"/>
    </row>
    <row r="44" spans="1:23" ht="36" customHeight="1">
      <c r="A44" s="20"/>
      <c r="B44" s="20"/>
      <c r="C44" s="20"/>
      <c r="D44" s="20"/>
      <c r="E44" s="20"/>
      <c r="F44" s="20"/>
      <c r="G44" s="20"/>
      <c r="H44" s="21"/>
      <c r="I44" s="21"/>
      <c r="J44" s="21"/>
      <c r="K44" s="193" t="s">
        <v>124</v>
      </c>
      <c r="L44" s="193"/>
      <c r="M44" s="193"/>
      <c r="N44" s="193"/>
      <c r="O44" s="193"/>
      <c r="P44" s="193"/>
      <c r="W44" s="2" t="s">
        <v>325</v>
      </c>
    </row>
    <row r="45" spans="1:23" ht="36" customHeight="1">
      <c r="A45" s="213" t="s">
        <v>328</v>
      </c>
      <c r="B45" s="214"/>
      <c r="C45" s="214"/>
      <c r="D45" s="214"/>
      <c r="E45" s="214"/>
      <c r="F45" s="214"/>
      <c r="G45" s="214"/>
      <c r="H45" s="214"/>
      <c r="I45" s="214"/>
      <c r="J45" s="215"/>
      <c r="K45" s="222" t="s">
        <v>324</v>
      </c>
      <c r="L45" s="157"/>
      <c r="M45" s="157"/>
      <c r="N45" s="157"/>
      <c r="O45" s="157"/>
      <c r="P45" s="157"/>
      <c r="S45" s="2" t="s">
        <v>326</v>
      </c>
    </row>
    <row r="46" spans="1:23" ht="36" customHeight="1">
      <c r="A46" s="216"/>
      <c r="B46" s="217"/>
      <c r="C46" s="217"/>
      <c r="D46" s="217"/>
      <c r="E46" s="217"/>
      <c r="F46" s="217"/>
      <c r="G46" s="217"/>
      <c r="H46" s="217"/>
      <c r="I46" s="217"/>
      <c r="J46" s="218"/>
      <c r="K46" s="222" t="s">
        <v>327</v>
      </c>
      <c r="L46" s="157"/>
      <c r="M46" s="157"/>
      <c r="N46" s="157"/>
      <c r="O46" s="157"/>
      <c r="P46" s="157"/>
    </row>
    <row r="47" spans="1:23" ht="40.5" customHeight="1">
      <c r="A47" s="216"/>
      <c r="B47" s="217"/>
      <c r="C47" s="217"/>
      <c r="D47" s="217"/>
      <c r="E47" s="217"/>
      <c r="F47" s="217"/>
      <c r="G47" s="217"/>
      <c r="H47" s="217"/>
      <c r="I47" s="217"/>
      <c r="J47" s="218"/>
      <c r="K47" s="223" t="s">
        <v>262</v>
      </c>
      <c r="L47" s="224"/>
      <c r="M47" s="116">
        <v>31</v>
      </c>
      <c r="N47" s="116">
        <v>12</v>
      </c>
      <c r="O47" s="225">
        <v>2016</v>
      </c>
      <c r="P47" s="225"/>
    </row>
    <row r="48" spans="1:23" ht="40.5" customHeight="1">
      <c r="A48" s="216"/>
      <c r="B48" s="217"/>
      <c r="C48" s="217"/>
      <c r="D48" s="217"/>
      <c r="E48" s="217"/>
      <c r="F48" s="217"/>
      <c r="G48" s="217"/>
      <c r="H48" s="217"/>
      <c r="I48" s="217"/>
      <c r="J48" s="218"/>
      <c r="K48" s="223" t="s">
        <v>263</v>
      </c>
      <c r="L48" s="224"/>
      <c r="M48" s="116">
        <v>18</v>
      </c>
      <c r="N48" s="116">
        <v>4</v>
      </c>
      <c r="O48" s="225">
        <v>2017</v>
      </c>
      <c r="P48" s="225"/>
    </row>
    <row r="49" spans="1:16" ht="24.75" customHeight="1">
      <c r="A49" s="219"/>
      <c r="B49" s="220"/>
      <c r="C49" s="220"/>
      <c r="D49" s="220"/>
      <c r="E49" s="220"/>
      <c r="F49" s="220"/>
      <c r="G49" s="220"/>
      <c r="H49" s="220"/>
      <c r="I49" s="220"/>
      <c r="J49" s="221"/>
      <c r="K49" s="229" t="s">
        <v>264</v>
      </c>
      <c r="L49" s="230"/>
      <c r="M49" s="231"/>
      <c r="N49" s="226" t="s">
        <v>291</v>
      </c>
      <c r="O49" s="227"/>
      <c r="P49" s="228"/>
    </row>
    <row r="54" spans="1:16" ht="12.75" customHeight="1">
      <c r="B54" s="130" t="s">
        <v>329</v>
      </c>
    </row>
    <row r="55" spans="1:16" ht="12.75" customHeight="1">
      <c r="B55" s="130" t="s">
        <v>330</v>
      </c>
    </row>
    <row r="56" spans="1:16" ht="12.75" customHeight="1">
      <c r="B56" s="130" t="s">
        <v>331</v>
      </c>
    </row>
    <row r="57" spans="1:16" ht="12.75" customHeight="1">
      <c r="B57" s="130" t="s">
        <v>332</v>
      </c>
    </row>
    <row r="58" spans="1:16" ht="12.75" customHeight="1">
      <c r="B58" s="130" t="s">
        <v>333</v>
      </c>
    </row>
    <row r="59" spans="1:16" ht="12.75" customHeight="1">
      <c r="B59" s="130" t="s">
        <v>334</v>
      </c>
    </row>
    <row r="60" spans="1:16" ht="12.75" customHeight="1">
      <c r="B60" s="130" t="s">
        <v>335</v>
      </c>
    </row>
    <row r="61" spans="1:16" ht="12.75" customHeight="1">
      <c r="B61" s="130" t="s">
        <v>336</v>
      </c>
    </row>
    <row r="62" spans="1:16" ht="12.75" customHeight="1">
      <c r="B62" s="130" t="s">
        <v>337</v>
      </c>
    </row>
    <row r="63" spans="1:16" ht="12.75" customHeight="1">
      <c r="B63" s="130" t="s">
        <v>338</v>
      </c>
    </row>
  </sheetData>
  <sheetProtection password="C6BA" sheet="1" formatCells="0" formatColumns="0" formatRows="0" insertColumns="0" insertRows="0" insertHyperlinks="0" deleteColumns="0" deleteRows="0" sort="0" autoFilter="0" pivotTables="0"/>
  <mergeCells count="75">
    <mergeCell ref="A1:C6"/>
    <mergeCell ref="D1:L3"/>
    <mergeCell ref="M1:P2"/>
    <mergeCell ref="M3:P4"/>
    <mergeCell ref="D4:L6"/>
    <mergeCell ref="M5:P6"/>
    <mergeCell ref="A7:P7"/>
    <mergeCell ref="A8:P8"/>
    <mergeCell ref="A9:C9"/>
    <mergeCell ref="D9:I9"/>
    <mergeCell ref="J9:L9"/>
    <mergeCell ref="M9:P9"/>
    <mergeCell ref="A10:C10"/>
    <mergeCell ref="D10:I10"/>
    <mergeCell ref="J10:L10"/>
    <mergeCell ref="M10:P10"/>
    <mergeCell ref="A11:C11"/>
    <mergeCell ref="D11:I11"/>
    <mergeCell ref="J11:L11"/>
    <mergeCell ref="M11:P11"/>
    <mergeCell ref="A12:C12"/>
    <mergeCell ref="D12:I12"/>
    <mergeCell ref="J12:L12"/>
    <mergeCell ref="M12:P12"/>
    <mergeCell ref="A13:C13"/>
    <mergeCell ref="D13:I13"/>
    <mergeCell ref="J13:L13"/>
    <mergeCell ref="M13:P13"/>
    <mergeCell ref="A14:C14"/>
    <mergeCell ref="D14:I14"/>
    <mergeCell ref="J14:L14"/>
    <mergeCell ref="M14:P14"/>
    <mergeCell ref="A15:C16"/>
    <mergeCell ref="D15:H15"/>
    <mergeCell ref="I15:K16"/>
    <mergeCell ref="L15:P15"/>
    <mergeCell ref="D16:H16"/>
    <mergeCell ref="L16:P16"/>
    <mergeCell ref="A18:P18"/>
    <mergeCell ref="O19:P19"/>
    <mergeCell ref="A20:A36"/>
    <mergeCell ref="O20:P20"/>
    <mergeCell ref="O21:P21"/>
    <mergeCell ref="O22:P22"/>
    <mergeCell ref="O23:P23"/>
    <mergeCell ref="O24:P24"/>
    <mergeCell ref="O25:P25"/>
    <mergeCell ref="O26:P26"/>
    <mergeCell ref="A38:J38"/>
    <mergeCell ref="K38:P38"/>
    <mergeCell ref="O27:P27"/>
    <mergeCell ref="O28:P28"/>
    <mergeCell ref="O29:P29"/>
    <mergeCell ref="O30:P30"/>
    <mergeCell ref="O31:P31"/>
    <mergeCell ref="O32:P32"/>
    <mergeCell ref="K44:P44"/>
    <mergeCell ref="O33:P33"/>
    <mergeCell ref="O34:P34"/>
    <mergeCell ref="O35:P35"/>
    <mergeCell ref="O36:P36"/>
    <mergeCell ref="K39:O39"/>
    <mergeCell ref="K40:O40"/>
    <mergeCell ref="K41:O41"/>
    <mergeCell ref="K42:O42"/>
    <mergeCell ref="K43:O43"/>
    <mergeCell ref="A45:J49"/>
    <mergeCell ref="K45:P45"/>
    <mergeCell ref="K46:P46"/>
    <mergeCell ref="K47:L47"/>
    <mergeCell ref="O47:P47"/>
    <mergeCell ref="K48:L48"/>
    <mergeCell ref="O48:P48"/>
    <mergeCell ref="N49:P49"/>
    <mergeCell ref="K49:M49"/>
  </mergeCells>
  <dataValidations count="5">
    <dataValidation type="list" allowBlank="1" showErrorMessage="1" sqref="M9">
      <formula1>"EFICACIA,EFICIENCIA,EFECTIVIDAD"</formula1>
    </dataValidation>
    <dataValidation type="list" allowBlank="1" showErrorMessage="1" sqref="M11">
      <mc:AlternateContent xmlns:x12ac="http://schemas.microsoft.com/office/spreadsheetml/2011/1/ac" xmlns:mc="http://schemas.openxmlformats.org/markup-compatibility/2006">
        <mc:Choice Requires="x12ac">
          <x12ac:list>INICIATIVAS,ASISTENTES,ACTIVIDADES,EQUIPAMIENTOS,POR CIENTO,PARTICIPANTES,NIÑOS Y NIÑAS,"NIÑOS, NIÑAS Y JÓVENES",ORGANIZACIONES,ESPACIOS</x12ac:list>
        </mc:Choice>
        <mc:Fallback>
          <formula1>"INICIATIVAS,ASISTENTES,ACTIVIDADES,EQUIPAMIENTOS,POR CIENTO,PARTICIPANTES,NIÑOS Y NIÑAS,NIÑOS, NIÑAS Y JÓVENES,ORGANIZACIONES,ESPACIOS"</formula1>
        </mc:Fallback>
      </mc:AlternateContent>
    </dataValidation>
    <dataValidation type="list" allowBlank="1" showErrorMessage="1" sqref="M12">
      <formula1>"MENSUAL,BIMENSUAL,TRIMESTRAL,SEMESTRAL,ANUAL"</formula1>
    </dataValidation>
    <dataValidation allowBlank="1" showErrorMessage="1" errorTitle="Seleccionar un valor de la lista" sqref="F20:M31"/>
    <dataValidation type="list" operator="equal" allowBlank="1" showErrorMessage="1" sqref="D10:I10">
      <formula1>$B$5:$B$63</formula1>
    </dataValidation>
  </dataValidations>
  <printOptions horizontalCentered="1"/>
  <pageMargins left="0.19685039370078741" right="0.23622047244094491" top="0.78740157480314965" bottom="0.62992125984251968" header="0.47244094488188981" footer="0.23622047244094491"/>
  <pageSetup scale="71" fitToWidth="0" fitToHeight="0" pageOrder="overThenDown"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4449</TotalTime>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10</vt:i4>
      </vt:variant>
    </vt:vector>
  </HeadingPairs>
  <TitlesOfParts>
    <vt:vector size="21" baseType="lpstr">
      <vt:lpstr>Modificaciones_Plan_Acción</vt:lpstr>
      <vt:lpstr>Seguim_Proy_inversión</vt:lpstr>
      <vt:lpstr>Seguim_Avance__%_Metas</vt:lpstr>
      <vt:lpstr>Seguim_Avance_Metas_PDD</vt:lpstr>
      <vt:lpstr>Seguim_Avance_%_Metas_PDD</vt:lpstr>
      <vt:lpstr>Datos_PIGA</vt:lpstr>
      <vt:lpstr>PIGA_-_Seguimiento 2016</vt:lpstr>
      <vt:lpstr>MCO-01-PIGA Racional. rec. 2016</vt:lpstr>
      <vt:lpstr>MCO-02-Actual. Doc SIG 2016</vt:lpstr>
      <vt:lpstr>MCO-03 Avance Plan de Mej 2016</vt:lpstr>
      <vt:lpstr>MCO-04 Manejo Riesgos 2016</vt:lpstr>
      <vt:lpstr>'MCO-01-PIGA Racional. rec. 2016'!Área_de_impresión</vt:lpstr>
      <vt:lpstr>'MCO-02-Actual. Doc SIG 2016'!Área_de_impresión</vt:lpstr>
      <vt:lpstr>'MCO-03 Avance Plan de Mej 2016'!Área_de_impresión</vt:lpstr>
      <vt:lpstr>'MCO-04 Manejo Riesgos 2016'!Área_de_impresión</vt:lpstr>
      <vt:lpstr>Modificaciones_Plan_Acción!Área_de_impresión</vt:lpstr>
      <vt:lpstr>'PIGA_-_Seguimiento 2016'!Área_de_impresión</vt:lpstr>
      <vt:lpstr>'Seguim_Avance_%_Metas_PDD'!Área_de_impresión</vt:lpstr>
      <vt:lpstr>'Seguim_Avance__%_Metas'!Área_de_impresión</vt:lpstr>
      <vt:lpstr>Seguim_Avance_Metas_PDD!Área_de_impresión</vt:lpstr>
      <vt:lpstr>Seguim_Proy_inversión!Área_de_impresión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tecnica5</dc:creator>
  <cp:lastModifiedBy>JOSALA</cp:lastModifiedBy>
  <cp:revision>567</cp:revision>
  <cp:lastPrinted>2017-07-05T16:11:43Z</cp:lastPrinted>
  <dcterms:created xsi:type="dcterms:W3CDTF">2011-09-26T14:04:35Z</dcterms:created>
  <dcterms:modified xsi:type="dcterms:W3CDTF">2017-07-17T23:34:43Z</dcterms:modified>
</cp:coreProperties>
</file>