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RIESGOS DE GESTIÓN/"/>
    </mc:Choice>
  </mc:AlternateContent>
  <xr:revisionPtr revIDLastSave="0" documentId="8_{7714912B-964E-4199-BD49-CD484F3A60AC}" xr6:coauthVersionLast="47" xr6:coauthVersionMax="47" xr10:uidLastSave="{00000000-0000-0000-0000-000000000000}"/>
  <bookViews>
    <workbookView xWindow="20370" yWindow="-120" windowWidth="29040" windowHeight="15840" tabRatio="741" activeTab="20" xr2:uid="{00000000-000D-0000-FFFF-FFFF00000000}"/>
  </bookViews>
  <sheets>
    <sheet name="Menú" sheetId="5" r:id="rId1"/>
    <sheet name="1" sheetId="46" r:id="rId2"/>
    <sheet name="2" sheetId="37" r:id="rId3"/>
    <sheet name="3" sheetId="41" r:id="rId4"/>
    <sheet name="4" sheetId="35" r:id="rId5"/>
    <sheet name="5" sheetId="38" r:id="rId6"/>
    <sheet name="6" sheetId="39" r:id="rId7"/>
    <sheet name="7" sheetId="31" r:id="rId8"/>
    <sheet name="8" sheetId="42" r:id="rId9"/>
    <sheet name="9" sheetId="36" r:id="rId10"/>
    <sheet name="10" sheetId="30" r:id="rId11"/>
    <sheet name="11" sheetId="40" r:id="rId12"/>
    <sheet name="12" sheetId="32" r:id="rId13"/>
    <sheet name="13" sheetId="28" r:id="rId14"/>
    <sheet name="14" sheetId="44" r:id="rId15"/>
    <sheet name="15" sheetId="27" r:id="rId16"/>
    <sheet name="16" sheetId="43" r:id="rId17"/>
    <sheet name="17" sheetId="29" r:id="rId18"/>
    <sheet name="18" sheetId="34" r:id="rId19"/>
    <sheet name="19" sheetId="33" r:id="rId20"/>
    <sheet name="Control de cambios general" sheetId="6" r:id="rId21"/>
    <sheet name="Mapa calor-Tablas de referencia" sheetId="4" r:id="rId22"/>
    <sheet name="Tablas" sheetId="3"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Print_Area" localSheetId="1">'1'!$A$1:$AU$18</definedName>
    <definedName name="_xlnm.Print_Area" localSheetId="10">'10'!$B$1:$AV$19</definedName>
    <definedName name="_xlnm.Print_Area" localSheetId="11">'11'!$A$1:$AU$12</definedName>
    <definedName name="_xlnm.Print_Area" localSheetId="12">'12'!$B$1:$AV$20</definedName>
    <definedName name="_xlnm.Print_Area" localSheetId="14">'14'!$B$1:$AV$18</definedName>
    <definedName name="_xlnm.Print_Area" localSheetId="15">'15'!$B$1:$AT$12</definedName>
    <definedName name="_xlnm.Print_Area" localSheetId="16">'16'!$B$1:$AV$11</definedName>
    <definedName name="_xlnm.Print_Area" localSheetId="18">'18'!$B$1:$AV$12</definedName>
    <definedName name="_xlnm.Print_Area" localSheetId="19">'19'!$B$1:$AV$12</definedName>
    <definedName name="_xlnm.Print_Area" localSheetId="2">'2'!$A$1:$AU$12</definedName>
    <definedName name="_xlnm.Print_Area" localSheetId="3">'3'!$A$1:$AU$10</definedName>
    <definedName name="_xlnm.Print_Area" localSheetId="4">'4'!$A$1:$AU$14</definedName>
    <definedName name="_xlnm.Print_Area" localSheetId="5">'5'!$A$1:$AU$14</definedName>
    <definedName name="_xlnm.Print_Area" localSheetId="6">'6'!$A$1:$AU$10</definedName>
    <definedName name="_xlnm.Print_Area" localSheetId="7">'7'!$B$1:$AV$21</definedName>
    <definedName name="_xlnm.Print_Area" localSheetId="8">'8'!$A$1:$AV$16</definedName>
    <definedName name="_xlnm.Print_Area" localSheetId="9">'9'!$A$1:$AU$19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7" i="32" l="1"/>
  <c r="AC16" i="30"/>
  <c r="AB12" i="36"/>
  <c r="L13" i="42"/>
  <c r="AO16" i="31"/>
  <c r="K18" i="31"/>
  <c r="AA22" i="46" l="1"/>
  <c r="AB22" i="46" s="1"/>
  <c r="AA21" i="46"/>
  <c r="AB21" i="46" s="1"/>
  <c r="AA20" i="46"/>
  <c r="AB20" i="46" s="1"/>
  <c r="AA19" i="46"/>
  <c r="AB19" i="46" s="1"/>
  <c r="AA18" i="46"/>
  <c r="AB18" i="46" s="1"/>
  <c r="AA17" i="46"/>
  <c r="AB17" i="46" s="1"/>
  <c r="M17" i="46"/>
  <c r="AJ17" i="46" s="1"/>
  <c r="L17" i="46"/>
  <c r="AI17" i="46" s="1"/>
  <c r="J17" i="46"/>
  <c r="AF17" i="46" s="1"/>
  <c r="I17" i="46"/>
  <c r="N17" i="46" s="1"/>
  <c r="O17" i="46" s="1"/>
  <c r="AA16" i="46"/>
  <c r="AB16" i="46" s="1"/>
  <c r="AA15" i="46"/>
  <c r="AB15" i="46" s="1"/>
  <c r="M15" i="46"/>
  <c r="AJ15" i="46" s="1"/>
  <c r="L15" i="46"/>
  <c r="AI15" i="46" s="1"/>
  <c r="AK15" i="46" s="1"/>
  <c r="AL15" i="46" s="1"/>
  <c r="AN15" i="46" s="1"/>
  <c r="J15" i="46"/>
  <c r="AF15" i="46" s="1"/>
  <c r="I15" i="46"/>
  <c r="N15" i="46" s="1"/>
  <c r="O15" i="46" s="1"/>
  <c r="AA14" i="46"/>
  <c r="AB14" i="46" s="1"/>
  <c r="AA13" i="46"/>
  <c r="AB13" i="46" s="1"/>
  <c r="M13" i="46"/>
  <c r="AJ13" i="46" s="1"/>
  <c r="L13" i="46"/>
  <c r="AI13" i="46" s="1"/>
  <c r="AK13" i="46" s="1"/>
  <c r="AL13" i="46" s="1"/>
  <c r="AN13" i="46" s="1"/>
  <c r="J13" i="46"/>
  <c r="AF13" i="46" s="1"/>
  <c r="I13" i="46"/>
  <c r="N13" i="46" s="1"/>
  <c r="O13" i="46" s="1"/>
  <c r="AA11" i="46"/>
  <c r="AB11" i="46" s="1"/>
  <c r="M11" i="46"/>
  <c r="AJ11" i="46" s="1"/>
  <c r="L11" i="46"/>
  <c r="AI11" i="46" s="1"/>
  <c r="J11" i="46"/>
  <c r="AF11" i="46" s="1"/>
  <c r="I11" i="46"/>
  <c r="N11" i="46" s="1"/>
  <c r="O11" i="46" s="1"/>
  <c r="AA10" i="46"/>
  <c r="AB10" i="46" s="1"/>
  <c r="AA9" i="46"/>
  <c r="AB9" i="46" s="1"/>
  <c r="M9" i="46"/>
  <c r="AJ9" i="46" s="1"/>
  <c r="L9" i="46"/>
  <c r="AI9" i="46" s="1"/>
  <c r="J9" i="46"/>
  <c r="AF9" i="46" s="1"/>
  <c r="I9" i="46"/>
  <c r="N9" i="46" s="1"/>
  <c r="O9" i="46" s="1"/>
  <c r="AF10" i="46" l="1"/>
  <c r="AG9" i="46" s="1"/>
  <c r="AK9" i="46" s="1"/>
  <c r="AL9" i="46" s="1"/>
  <c r="AN9" i="46" s="1"/>
  <c r="AH9" i="46"/>
  <c r="AF12" i="46"/>
  <c r="AG11" i="46" s="1"/>
  <c r="AK11" i="46" s="1"/>
  <c r="AL11" i="46" s="1"/>
  <c r="AN11" i="46" s="1"/>
  <c r="AH11" i="46"/>
  <c r="AF14" i="46"/>
  <c r="AH13" i="46"/>
  <c r="AF16" i="46"/>
  <c r="AH15" i="46"/>
  <c r="AF18" i="46"/>
  <c r="AG17" i="46" s="1"/>
  <c r="AK17" i="46" s="1"/>
  <c r="AL17" i="46" s="1"/>
  <c r="AN17" i="46" s="1"/>
  <c r="AH17" i="46"/>
  <c r="AG12" i="29" l="1"/>
  <c r="AB17" i="44" l="1"/>
  <c r="AC17" i="44" s="1"/>
  <c r="AB16" i="44"/>
  <c r="N16" i="44"/>
  <c r="AK16" i="44" s="1"/>
  <c r="M16" i="44"/>
  <c r="AJ16" i="44" s="1"/>
  <c r="AL16" i="44" s="1"/>
  <c r="AM16" i="44" s="1"/>
  <c r="AO16" i="44" s="1"/>
  <c r="K16" i="44"/>
  <c r="AG16" i="44" s="1"/>
  <c r="AG17" i="44" s="1"/>
  <c r="J16" i="44"/>
  <c r="O16" i="44" s="1"/>
  <c r="P16" i="44" s="1"/>
  <c r="AG15" i="44"/>
  <c r="AB15" i="44"/>
  <c r="AI14" i="44"/>
  <c r="AH14" i="44"/>
  <c r="AL14" i="44" s="1"/>
  <c r="AB14" i="44"/>
  <c r="O14" i="44"/>
  <c r="N14" i="44"/>
  <c r="AK14" i="44" s="1"/>
  <c r="K14" i="44"/>
  <c r="AB13" i="44"/>
  <c r="AO12" i="44"/>
  <c r="AB12" i="44"/>
  <c r="AC12" i="44" s="1"/>
  <c r="N12" i="44"/>
  <c r="AK12" i="44" s="1"/>
  <c r="M12" i="44"/>
  <c r="AJ12" i="44" s="1"/>
  <c r="K12" i="44"/>
  <c r="AG12" i="44" s="1"/>
  <c r="J12" i="44"/>
  <c r="O12" i="44" s="1"/>
  <c r="P12" i="44" s="1"/>
  <c r="AB11" i="44"/>
  <c r="AC11" i="44" s="1"/>
  <c r="N11" i="44"/>
  <c r="AK11" i="44" s="1"/>
  <c r="M11" i="44"/>
  <c r="AJ11" i="44" s="1"/>
  <c r="AL11" i="44" s="1"/>
  <c r="AM11" i="44" s="1"/>
  <c r="AO11" i="44" s="1"/>
  <c r="K11" i="44"/>
  <c r="AG11" i="44" s="1"/>
  <c r="AI11" i="44" s="1"/>
  <c r="J11" i="44"/>
  <c r="O11" i="44" s="1"/>
  <c r="P11" i="44" s="1"/>
  <c r="AB10" i="44"/>
  <c r="AC10" i="44" s="1"/>
  <c r="AB9" i="44"/>
  <c r="AC9" i="44" s="1"/>
  <c r="N9" i="44"/>
  <c r="AK9" i="44" s="1"/>
  <c r="M9" i="44"/>
  <c r="AJ9" i="44" s="1"/>
  <c r="K9" i="44"/>
  <c r="AG9" i="44" s="1"/>
  <c r="J9" i="44"/>
  <c r="O9" i="44" s="1"/>
  <c r="P9" i="44" s="1"/>
  <c r="AG10" i="44" l="1"/>
  <c r="AH9" i="44" s="1"/>
  <c r="AL9" i="44" s="1"/>
  <c r="AM9" i="44" s="1"/>
  <c r="AO9" i="44" s="1"/>
  <c r="AI9" i="44"/>
  <c r="AG13" i="44"/>
  <c r="AH12" i="44" s="1"/>
  <c r="AL12" i="44" s="1"/>
  <c r="AI12" i="44"/>
  <c r="AB9" i="43" l="1"/>
  <c r="AC9" i="43" s="1"/>
  <c r="N9" i="43"/>
  <c r="AK9" i="43" s="1"/>
  <c r="M9" i="43"/>
  <c r="AJ9" i="43" s="1"/>
  <c r="K9" i="43"/>
  <c r="AG9" i="43" s="1"/>
  <c r="J9" i="43"/>
  <c r="O9" i="43" s="1"/>
  <c r="P9" i="43" s="1"/>
  <c r="AG10" i="43" l="1"/>
  <c r="AH9" i="43" s="1"/>
  <c r="AL9" i="43" s="1"/>
  <c r="AM9" i="43" s="1"/>
  <c r="AO9" i="43" s="1"/>
  <c r="AI9" i="43"/>
  <c r="AB17" i="42" l="1"/>
  <c r="AB16" i="42"/>
  <c r="AC16" i="42" s="1"/>
  <c r="AB15" i="42"/>
  <c r="AC15" i="42" s="1"/>
  <c r="M15" i="42"/>
  <c r="AK15" i="42" s="1"/>
  <c r="L15" i="42"/>
  <c r="AJ15" i="42" s="1"/>
  <c r="J15" i="42"/>
  <c r="AG15" i="42" s="1"/>
  <c r="I15" i="42"/>
  <c r="N15" i="42" s="1"/>
  <c r="O15" i="42" s="1"/>
  <c r="AB13" i="42"/>
  <c r="AC13" i="42" s="1"/>
  <c r="M13" i="42"/>
  <c r="AK13" i="42" s="1"/>
  <c r="AJ13" i="42"/>
  <c r="AL13" i="42" s="1"/>
  <c r="AM13" i="42" s="1"/>
  <c r="AO13" i="42" s="1"/>
  <c r="J13" i="42"/>
  <c r="AG13" i="42" s="1"/>
  <c r="I13" i="42"/>
  <c r="N13" i="42" s="1"/>
  <c r="O13" i="42" s="1"/>
  <c r="AB12" i="42"/>
  <c r="AC12" i="42" s="1"/>
  <c r="R12" i="42"/>
  <c r="AB11" i="42"/>
  <c r="AC11" i="42" s="1"/>
  <c r="R11" i="42"/>
  <c r="M11" i="42"/>
  <c r="AK11" i="42" s="1"/>
  <c r="L11" i="42"/>
  <c r="AJ11" i="42" s="1"/>
  <c r="J11" i="42"/>
  <c r="AG11" i="42" s="1"/>
  <c r="AG12" i="42" s="1"/>
  <c r="AH11" i="42" s="1"/>
  <c r="AL11" i="42" s="1"/>
  <c r="AM11" i="42" s="1"/>
  <c r="AO11" i="42" s="1"/>
  <c r="I11" i="42"/>
  <c r="N11" i="42" s="1"/>
  <c r="O11" i="42" s="1"/>
  <c r="R10" i="42"/>
  <c r="AB9" i="42"/>
  <c r="AC9" i="42" s="1"/>
  <c r="R9" i="42"/>
  <c r="M9" i="42"/>
  <c r="AK9" i="42" s="1"/>
  <c r="L9" i="42"/>
  <c r="AJ9" i="42" s="1"/>
  <c r="J9" i="42"/>
  <c r="AG9" i="42" s="1"/>
  <c r="I9" i="42"/>
  <c r="N9" i="42" s="1"/>
  <c r="O9" i="42" s="1"/>
  <c r="AG10" i="42" l="1"/>
  <c r="AH9" i="42" s="1"/>
  <c r="AL9" i="42" s="1"/>
  <c r="AM9" i="42" s="1"/>
  <c r="AO9" i="42" s="1"/>
  <c r="AI9" i="42"/>
  <c r="AG16" i="42"/>
  <c r="AH15" i="42" s="1"/>
  <c r="AL15" i="42" s="1"/>
  <c r="AM15" i="42" s="1"/>
  <c r="AO15" i="42" s="1"/>
  <c r="AI15" i="42"/>
  <c r="AG9" i="41" l="1"/>
  <c r="AA9" i="41"/>
  <c r="AB9" i="41" s="1"/>
  <c r="M9" i="41"/>
  <c r="AJ9" i="41" s="1"/>
  <c r="L9" i="41"/>
  <c r="AI9" i="41" s="1"/>
  <c r="J9" i="41"/>
  <c r="AF9" i="41" s="1"/>
  <c r="AH9" i="41" s="1"/>
  <c r="I9" i="41"/>
  <c r="N9" i="41" s="1"/>
  <c r="O9" i="41" s="1"/>
  <c r="AK9" i="41" l="1"/>
  <c r="AL9" i="41" s="1"/>
  <c r="AN9" i="41" s="1"/>
  <c r="AA16" i="40" l="1"/>
  <c r="AB16" i="40" s="1"/>
  <c r="AA15" i="40"/>
  <c r="AB15" i="40" s="1"/>
  <c r="AA14" i="40"/>
  <c r="AB14" i="40" s="1"/>
  <c r="AA13" i="40"/>
  <c r="AB13" i="40" s="1"/>
  <c r="AA12" i="40"/>
  <c r="AB12" i="40" s="1"/>
  <c r="AA11" i="40"/>
  <c r="AB11" i="40" s="1"/>
  <c r="M11" i="40"/>
  <c r="AJ11" i="40" s="1"/>
  <c r="L11" i="40"/>
  <c r="AI11" i="40" s="1"/>
  <c r="J11" i="40"/>
  <c r="AF11" i="40" s="1"/>
  <c r="I11" i="40"/>
  <c r="N11" i="40" s="1"/>
  <c r="O11" i="40" s="1"/>
  <c r="AA10" i="40"/>
  <c r="AB10" i="40" s="1"/>
  <c r="AA9" i="40"/>
  <c r="AB9" i="40" s="1"/>
  <c r="M9" i="40"/>
  <c r="AJ9" i="40" s="1"/>
  <c r="L9" i="40"/>
  <c r="AI9" i="40" s="1"/>
  <c r="J9" i="40"/>
  <c r="AF9" i="40" s="1"/>
  <c r="I9" i="40"/>
  <c r="N9" i="40" s="1"/>
  <c r="O9" i="40" s="1"/>
  <c r="AF10" i="40" l="1"/>
  <c r="AG9" i="40" s="1"/>
  <c r="AK9" i="40" s="1"/>
  <c r="AL9" i="40" s="1"/>
  <c r="AN9" i="40" s="1"/>
  <c r="AH9" i="40"/>
  <c r="AF12" i="40"/>
  <c r="AG11" i="40" s="1"/>
  <c r="AK11" i="40" s="1"/>
  <c r="AL11" i="40" s="1"/>
  <c r="AN11" i="40" s="1"/>
  <c r="AH11" i="40"/>
  <c r="AA9" i="39" l="1"/>
  <c r="AB9" i="39" s="1"/>
  <c r="M9" i="39"/>
  <c r="AJ9" i="39" s="1"/>
  <c r="L9" i="39"/>
  <c r="AI9" i="39" s="1"/>
  <c r="J9" i="39"/>
  <c r="AF9" i="39" s="1"/>
  <c r="I9" i="39"/>
  <c r="N9" i="39" s="1"/>
  <c r="O9" i="39" s="1"/>
  <c r="AF10" i="39" l="1"/>
  <c r="AG9" i="39" s="1"/>
  <c r="AK9" i="39" s="1"/>
  <c r="AL9" i="39" s="1"/>
  <c r="AN9" i="39" s="1"/>
  <c r="AH9" i="39"/>
  <c r="AA14" i="38" l="1"/>
  <c r="AB14" i="38" s="1"/>
  <c r="AA13" i="38"/>
  <c r="AB13" i="38" s="1"/>
  <c r="M13" i="38"/>
  <c r="L13" i="38"/>
  <c r="J13" i="38"/>
  <c r="I13" i="38"/>
  <c r="N13" i="38" s="1"/>
  <c r="O13" i="38" s="1"/>
  <c r="AF12" i="38"/>
  <c r="AA11" i="38"/>
  <c r="AB11" i="38" s="1"/>
  <c r="M11" i="38"/>
  <c r="AJ11" i="38" s="1"/>
  <c r="L11" i="38"/>
  <c r="AI11" i="38" s="1"/>
  <c r="AK11" i="38" s="1"/>
  <c r="AL11" i="38" s="1"/>
  <c r="AN11" i="38" s="1"/>
  <c r="J11" i="38"/>
  <c r="AF11" i="38" s="1"/>
  <c r="AH11" i="38" s="1"/>
  <c r="I11" i="38"/>
  <c r="N11" i="38" s="1"/>
  <c r="O11" i="38" s="1"/>
  <c r="AA9" i="38"/>
  <c r="AB9" i="38" s="1"/>
  <c r="M9" i="38"/>
  <c r="AJ9" i="38" s="1"/>
  <c r="L9" i="38"/>
  <c r="AI9" i="38" s="1"/>
  <c r="J9" i="38"/>
  <c r="AF9" i="38" s="1"/>
  <c r="I9" i="38"/>
  <c r="N9" i="38" s="1"/>
  <c r="O9" i="38" s="1"/>
  <c r="AF10" i="38" l="1"/>
  <c r="AG9" i="38" s="1"/>
  <c r="AK9" i="38" s="1"/>
  <c r="AL9" i="38" s="1"/>
  <c r="AN9" i="38" s="1"/>
  <c r="AH9" i="38"/>
  <c r="AA16" i="37" l="1"/>
  <c r="AB16" i="37" s="1"/>
  <c r="AA15" i="37"/>
  <c r="AB15" i="37" s="1"/>
  <c r="AA14" i="37"/>
  <c r="AB14" i="37" s="1"/>
  <c r="AA13" i="37"/>
  <c r="AB13" i="37" s="1"/>
  <c r="AA12" i="37"/>
  <c r="AB12" i="37" s="1"/>
  <c r="AA11" i="37"/>
  <c r="AB11" i="37" s="1"/>
  <c r="M11" i="37"/>
  <c r="AJ11" i="37" s="1"/>
  <c r="L11" i="37"/>
  <c r="AI11" i="37" s="1"/>
  <c r="J11" i="37"/>
  <c r="AF11" i="37" s="1"/>
  <c r="I11" i="37"/>
  <c r="N11" i="37" s="1"/>
  <c r="O11" i="37" s="1"/>
  <c r="AA9" i="37"/>
  <c r="AB9" i="37" s="1"/>
  <c r="M9" i="37"/>
  <c r="AJ9" i="37" s="1"/>
  <c r="L9" i="37"/>
  <c r="AI9" i="37" s="1"/>
  <c r="J9" i="37"/>
  <c r="AF9" i="37" s="1"/>
  <c r="I9" i="37"/>
  <c r="N9" i="37" s="1"/>
  <c r="O9" i="37" s="1"/>
  <c r="AF10" i="37" l="1"/>
  <c r="AG9" i="37" s="1"/>
  <c r="AK9" i="37" s="1"/>
  <c r="AL9" i="37" s="1"/>
  <c r="AN9" i="37" s="1"/>
  <c r="AH9" i="37"/>
  <c r="AF12" i="37"/>
  <c r="AG11" i="37" s="1"/>
  <c r="AK11" i="37" s="1"/>
  <c r="AL11" i="37" s="1"/>
  <c r="AN11" i="37" s="1"/>
  <c r="AH11" i="37"/>
  <c r="AA18" i="36" l="1"/>
  <c r="AB18" i="36" s="1"/>
  <c r="AF18" i="36" s="1"/>
  <c r="AJ17" i="36"/>
  <c r="AH17" i="36"/>
  <c r="AG17" i="36"/>
  <c r="AK17" i="36" s="1"/>
  <c r="AL17" i="36" s="1"/>
  <c r="AN17" i="36" s="1"/>
  <c r="AA17" i="36"/>
  <c r="AB17" i="36" s="1"/>
  <c r="N17" i="36"/>
  <c r="AA16" i="36"/>
  <c r="AB16" i="36" s="1"/>
  <c r="AA15" i="36"/>
  <c r="AB15" i="36" s="1"/>
  <c r="M15" i="36"/>
  <c r="AJ15" i="36" s="1"/>
  <c r="L15" i="36"/>
  <c r="AI15" i="36" s="1"/>
  <c r="J15" i="36"/>
  <c r="AF15" i="36" s="1"/>
  <c r="I15" i="36"/>
  <c r="N15" i="36" s="1"/>
  <c r="O15" i="36" s="1"/>
  <c r="AA14" i="36"/>
  <c r="AB14" i="36" s="1"/>
  <c r="AG13" i="36"/>
  <c r="AA13" i="36"/>
  <c r="AB13" i="36" s="1"/>
  <c r="M13" i="36"/>
  <c r="AJ13" i="36" s="1"/>
  <c r="L13" i="36"/>
  <c r="AI13" i="36" s="1"/>
  <c r="J13" i="36"/>
  <c r="AF13" i="36" s="1"/>
  <c r="I13" i="36"/>
  <c r="N13" i="36" s="1"/>
  <c r="O13" i="36" s="1"/>
  <c r="AA12" i="36"/>
  <c r="AA11" i="36"/>
  <c r="AB11" i="36" s="1"/>
  <c r="M11" i="36"/>
  <c r="AJ11" i="36" s="1"/>
  <c r="L11" i="36"/>
  <c r="AI11" i="36" s="1"/>
  <c r="J11" i="36"/>
  <c r="AF11" i="36" s="1"/>
  <c r="I11" i="36"/>
  <c r="N11" i="36" s="1"/>
  <c r="O11" i="36" s="1"/>
  <c r="AA10" i="36"/>
  <c r="AB10" i="36" s="1"/>
  <c r="AA9" i="36"/>
  <c r="AB9" i="36" s="1"/>
  <c r="M9" i="36"/>
  <c r="AJ9" i="36" s="1"/>
  <c r="L9" i="36"/>
  <c r="AI9" i="36" s="1"/>
  <c r="J9" i="36"/>
  <c r="AF9" i="36" s="1"/>
  <c r="I9" i="36"/>
  <c r="N9" i="36" s="1"/>
  <c r="O9" i="36" s="1"/>
  <c r="AF10" i="36" l="1"/>
  <c r="AG9" i="36" s="1"/>
  <c r="AK9" i="36" s="1"/>
  <c r="AL9" i="36" s="1"/>
  <c r="AN9" i="36" s="1"/>
  <c r="AH9" i="36"/>
  <c r="AF12" i="36"/>
  <c r="AG11" i="36" s="1"/>
  <c r="AK11" i="36" s="1"/>
  <c r="AL11" i="36" s="1"/>
  <c r="AN11" i="36" s="1"/>
  <c r="AH11" i="36"/>
  <c r="AK13" i="36"/>
  <c r="AL13" i="36" s="1"/>
  <c r="AN13" i="36" s="1"/>
  <c r="AF16" i="36"/>
  <c r="AG15" i="36" s="1"/>
  <c r="AK15" i="36" s="1"/>
  <c r="AL15" i="36" s="1"/>
  <c r="AN15" i="36" s="1"/>
  <c r="AH15" i="36"/>
  <c r="AA14" i="35" l="1"/>
  <c r="AA13" i="35"/>
  <c r="AB13" i="35" s="1"/>
  <c r="M13" i="35"/>
  <c r="AJ13" i="35" s="1"/>
  <c r="L13" i="35"/>
  <c r="AI13" i="35" s="1"/>
  <c r="J13" i="35"/>
  <c r="AF13" i="35" s="1"/>
  <c r="I13" i="35"/>
  <c r="N13" i="35" s="1"/>
  <c r="O13" i="35" s="1"/>
  <c r="AA11" i="35"/>
  <c r="AB11" i="35" s="1"/>
  <c r="M11" i="35"/>
  <c r="AJ11" i="35" s="1"/>
  <c r="L11" i="35"/>
  <c r="AI11" i="35" s="1"/>
  <c r="J11" i="35"/>
  <c r="AF11" i="35" s="1"/>
  <c r="I11" i="35"/>
  <c r="N11" i="35" s="1"/>
  <c r="O11" i="35" s="1"/>
  <c r="AA10" i="35"/>
  <c r="AB10" i="35" s="1"/>
  <c r="AA9" i="35"/>
  <c r="AB9" i="35" s="1"/>
  <c r="M9" i="35"/>
  <c r="AJ9" i="35" s="1"/>
  <c r="L9" i="35"/>
  <c r="AI9" i="35" s="1"/>
  <c r="J9" i="35"/>
  <c r="AF9" i="35" s="1"/>
  <c r="I9" i="35"/>
  <c r="N9" i="35" s="1"/>
  <c r="O9" i="35" s="1"/>
  <c r="AF10" i="35" l="1"/>
  <c r="AG9" i="35" s="1"/>
  <c r="AK9" i="35" s="1"/>
  <c r="AL9" i="35" s="1"/>
  <c r="AN9" i="35" s="1"/>
  <c r="AH9" i="35"/>
  <c r="AF12" i="35"/>
  <c r="AG11" i="35" s="1"/>
  <c r="AK11" i="35" s="1"/>
  <c r="AL11" i="35" s="1"/>
  <c r="AN11" i="35" s="1"/>
  <c r="AH11" i="35"/>
  <c r="AF14" i="35"/>
  <c r="AG13" i="35" s="1"/>
  <c r="AK13" i="35" s="1"/>
  <c r="AL13" i="35" s="1"/>
  <c r="AN13" i="35" s="1"/>
  <c r="AH13" i="35"/>
  <c r="AB12" i="34" l="1"/>
  <c r="AC12" i="34" s="1"/>
  <c r="AB11" i="34"/>
  <c r="AC11" i="34" s="1"/>
  <c r="N11" i="34"/>
  <c r="AK11" i="34" s="1"/>
  <c r="M11" i="34"/>
  <c r="AJ11" i="34" s="1"/>
  <c r="AL11" i="34" s="1"/>
  <c r="AM11" i="34" s="1"/>
  <c r="AO11" i="34" s="1"/>
  <c r="K11" i="34"/>
  <c r="AG11" i="34" s="1"/>
  <c r="J11" i="34"/>
  <c r="O11" i="34" s="1"/>
  <c r="P11" i="34" s="1"/>
  <c r="AB10" i="34"/>
  <c r="AC10" i="34" s="1"/>
  <c r="AB9" i="34"/>
  <c r="AC9" i="34" s="1"/>
  <c r="N9" i="34"/>
  <c r="AK9" i="34" s="1"/>
  <c r="M9" i="34"/>
  <c r="AJ9" i="34" s="1"/>
  <c r="K9" i="34"/>
  <c r="AG9" i="34" s="1"/>
  <c r="J9" i="34"/>
  <c r="O9" i="34" s="1"/>
  <c r="P9" i="34" s="1"/>
  <c r="AG10" i="34" l="1"/>
  <c r="AH9" i="34" s="1"/>
  <c r="AL9" i="34" s="1"/>
  <c r="AM9" i="34" s="1"/>
  <c r="AO9" i="34" s="1"/>
  <c r="AI9" i="34"/>
  <c r="AB12" i="33" l="1"/>
  <c r="AC12" i="33" s="1"/>
  <c r="AB11" i="33"/>
  <c r="AC11" i="33" s="1"/>
  <c r="N11" i="33"/>
  <c r="AK11" i="33" s="1"/>
  <c r="M11" i="33"/>
  <c r="AJ11" i="33" s="1"/>
  <c r="AL11" i="33" s="1"/>
  <c r="AM11" i="33" s="1"/>
  <c r="AO11" i="33" s="1"/>
  <c r="K11" i="33"/>
  <c r="AG11" i="33" s="1"/>
  <c r="J11" i="33"/>
  <c r="O11" i="33" s="1"/>
  <c r="P11" i="33" s="1"/>
  <c r="AB9" i="33"/>
  <c r="AC9" i="33" s="1"/>
  <c r="N9" i="33"/>
  <c r="AK9" i="33" s="1"/>
  <c r="M9" i="33"/>
  <c r="AJ9" i="33" s="1"/>
  <c r="AL9" i="33" s="1"/>
  <c r="AM9" i="33" s="1"/>
  <c r="AO9" i="33" s="1"/>
  <c r="K9" i="33"/>
  <c r="AG9" i="33" s="1"/>
  <c r="AI9" i="33" s="1"/>
  <c r="J9" i="33"/>
  <c r="O9" i="33" s="1"/>
  <c r="P9" i="33" s="1"/>
  <c r="AG12" i="33" l="1"/>
  <c r="AI11" i="33"/>
  <c r="AB20" i="32" l="1"/>
  <c r="AC20" i="32" s="1"/>
  <c r="AB19" i="32"/>
  <c r="AC19" i="32" s="1"/>
  <c r="N19" i="32"/>
  <c r="AK19" i="32" s="1"/>
  <c r="M19" i="32"/>
  <c r="AJ19" i="32" s="1"/>
  <c r="K19" i="32"/>
  <c r="AG19" i="32" s="1"/>
  <c r="AG20" i="32" s="1"/>
  <c r="AH19" i="32" s="1"/>
  <c r="AL19" i="32" s="1"/>
  <c r="AM19" i="32" s="1"/>
  <c r="AO19" i="32" s="1"/>
  <c r="J19" i="32"/>
  <c r="O19" i="32" s="1"/>
  <c r="P19" i="32" s="1"/>
  <c r="AB18" i="32"/>
  <c r="AC18" i="32" s="1"/>
  <c r="AB17" i="32"/>
  <c r="AC17" i="32" s="1"/>
  <c r="N17" i="32"/>
  <c r="AK17" i="32" s="1"/>
  <c r="M17" i="32"/>
  <c r="K17" i="32"/>
  <c r="AG17" i="32" s="1"/>
  <c r="AG18" i="32" s="1"/>
  <c r="AH17" i="32" s="1"/>
  <c r="AL17" i="32" s="1"/>
  <c r="AM17" i="32" s="1"/>
  <c r="AO17" i="32" s="1"/>
  <c r="J17" i="32"/>
  <c r="O17" i="32" s="1"/>
  <c r="P17" i="32" s="1"/>
  <c r="AB16" i="32"/>
  <c r="AC16" i="32" s="1"/>
  <c r="AH15" i="32"/>
  <c r="AB15" i="32"/>
  <c r="AC15" i="32" s="1"/>
  <c r="N15" i="32"/>
  <c r="AK15" i="32" s="1"/>
  <c r="M15" i="32"/>
  <c r="AJ15" i="32" s="1"/>
  <c r="K15" i="32"/>
  <c r="AG15" i="32" s="1"/>
  <c r="J15" i="32"/>
  <c r="O15" i="32" s="1"/>
  <c r="P15" i="32" s="1"/>
  <c r="AB14" i="32"/>
  <c r="AC14" i="32" s="1"/>
  <c r="AH13" i="32"/>
  <c r="AB13" i="32"/>
  <c r="AC13" i="32" s="1"/>
  <c r="N13" i="32"/>
  <c r="AK13" i="32" s="1"/>
  <c r="M13" i="32"/>
  <c r="AJ13" i="32" s="1"/>
  <c r="K13" i="32"/>
  <c r="AG13" i="32" s="1"/>
  <c r="J13" i="32"/>
  <c r="O13" i="32" s="1"/>
  <c r="P13" i="32" s="1"/>
  <c r="AB12" i="32"/>
  <c r="AC12" i="32" s="1"/>
  <c r="AH11" i="32"/>
  <c r="AB11" i="32"/>
  <c r="AC11" i="32" s="1"/>
  <c r="N11" i="32"/>
  <c r="AK11" i="32" s="1"/>
  <c r="M11" i="32"/>
  <c r="AJ11" i="32" s="1"/>
  <c r="K11" i="32"/>
  <c r="AG11" i="32" s="1"/>
  <c r="J11" i="32"/>
  <c r="O11" i="32" s="1"/>
  <c r="P11" i="32" s="1"/>
  <c r="AB9" i="32"/>
  <c r="AC9" i="32" s="1"/>
  <c r="N9" i="32"/>
  <c r="AK9" i="32" s="1"/>
  <c r="M9" i="32"/>
  <c r="AJ9" i="32" s="1"/>
  <c r="K9" i="32"/>
  <c r="AG9" i="32" s="1"/>
  <c r="J9" i="32"/>
  <c r="O9" i="32" s="1"/>
  <c r="P9" i="32" s="1"/>
  <c r="AG10" i="32" l="1"/>
  <c r="AH9" i="32" s="1"/>
  <c r="AL9" i="32" s="1"/>
  <c r="AM9" i="32" s="1"/>
  <c r="AO9" i="32" s="1"/>
  <c r="AI9" i="32"/>
  <c r="AL11" i="32"/>
  <c r="AM11" i="32" s="1"/>
  <c r="AO11" i="32" s="1"/>
  <c r="AL13" i="32"/>
  <c r="AM13" i="32" s="1"/>
  <c r="AO13" i="32" s="1"/>
  <c r="AL15" i="32"/>
  <c r="AM15" i="32" s="1"/>
  <c r="AO15" i="32" s="1"/>
  <c r="AB22" i="31" l="1"/>
  <c r="AB21" i="31"/>
  <c r="AB20" i="31"/>
  <c r="AC20" i="31" s="1"/>
  <c r="AB19" i="31"/>
  <c r="AC19" i="31" s="1"/>
  <c r="AB18" i="31"/>
  <c r="AC18" i="31" s="1"/>
  <c r="N18" i="31"/>
  <c r="AK18" i="31" s="1"/>
  <c r="M18" i="31"/>
  <c r="AJ18" i="31" s="1"/>
  <c r="AL18" i="31" s="1"/>
  <c r="AM18" i="31" s="1"/>
  <c r="AO18" i="31" s="1"/>
  <c r="AG18" i="31"/>
  <c r="J18" i="31"/>
  <c r="O18" i="31" s="1"/>
  <c r="P18" i="31" s="1"/>
  <c r="AB17" i="31"/>
  <c r="AC17" i="31" s="1"/>
  <c r="AB16" i="31"/>
  <c r="AC16" i="31" s="1"/>
  <c r="N16" i="31"/>
  <c r="AK16" i="31" s="1"/>
  <c r="M16" i="31"/>
  <c r="AJ16" i="31" s="1"/>
  <c r="K16" i="31"/>
  <c r="AG16" i="31" s="1"/>
  <c r="J16" i="31"/>
  <c r="O16" i="31" s="1"/>
  <c r="P16" i="31" s="1"/>
  <c r="AB15" i="31"/>
  <c r="AC15" i="31" s="1"/>
  <c r="AB14" i="31"/>
  <c r="AC14" i="31" s="1"/>
  <c r="AB13" i="31"/>
  <c r="AC13" i="31" s="1"/>
  <c r="N13" i="31"/>
  <c r="AK13" i="31" s="1"/>
  <c r="M13" i="31"/>
  <c r="AJ13" i="31" s="1"/>
  <c r="AL13" i="31" s="1"/>
  <c r="AM13" i="31" s="1"/>
  <c r="AO13" i="31" s="1"/>
  <c r="K13" i="31"/>
  <c r="AG13" i="31" s="1"/>
  <c r="J13" i="31"/>
  <c r="O13" i="31" s="1"/>
  <c r="P13" i="31" s="1"/>
  <c r="AB12" i="31"/>
  <c r="AC12" i="31" s="1"/>
  <c r="AB11" i="31"/>
  <c r="AC11" i="31" s="1"/>
  <c r="N11" i="31"/>
  <c r="AK11" i="31" s="1"/>
  <c r="M11" i="31"/>
  <c r="AJ11" i="31" s="1"/>
  <c r="K11" i="31"/>
  <c r="AG11" i="31" s="1"/>
  <c r="AG12" i="31" s="1"/>
  <c r="AH11" i="31" s="1"/>
  <c r="AL11" i="31" s="1"/>
  <c r="AM11" i="31" s="1"/>
  <c r="AO11" i="31" s="1"/>
  <c r="J11" i="31"/>
  <c r="O11" i="31" s="1"/>
  <c r="P11" i="31" s="1"/>
  <c r="AB9" i="31"/>
  <c r="AC9" i="31" s="1"/>
  <c r="N9" i="31"/>
  <c r="AK9" i="31" s="1"/>
  <c r="M9" i="31"/>
  <c r="AJ9" i="31" s="1"/>
  <c r="K9" i="31"/>
  <c r="AG9" i="31" s="1"/>
  <c r="J9" i="31"/>
  <c r="O9" i="31" s="1"/>
  <c r="P9" i="31" s="1"/>
  <c r="AG10" i="31" l="1"/>
  <c r="AH9" i="31" s="1"/>
  <c r="AL9" i="31" s="1"/>
  <c r="AM9" i="31" s="1"/>
  <c r="AO9" i="31" s="1"/>
  <c r="AI9" i="31"/>
  <c r="AG17" i="31"/>
  <c r="AH16" i="31" s="1"/>
  <c r="AL16" i="31" s="1"/>
  <c r="AM16" i="31" s="1"/>
  <c r="AI16" i="31"/>
  <c r="AG19" i="31"/>
  <c r="AG20" i="31" s="1"/>
  <c r="AI18" i="31"/>
  <c r="AB23" i="30" l="1"/>
  <c r="AC23" i="30" s="1"/>
  <c r="AB22" i="30"/>
  <c r="AC22" i="30" s="1"/>
  <c r="AB21" i="30"/>
  <c r="AC21" i="30" s="1"/>
  <c r="AB20" i="30"/>
  <c r="AC20" i="30" s="1"/>
  <c r="AB19" i="30"/>
  <c r="AC19" i="30" s="1"/>
  <c r="AB18" i="30"/>
  <c r="AC18" i="30" s="1"/>
  <c r="N18" i="30"/>
  <c r="AK18" i="30" s="1"/>
  <c r="M18" i="30"/>
  <c r="AJ18" i="30" s="1"/>
  <c r="K18" i="30"/>
  <c r="AG18" i="30" s="1"/>
  <c r="J18" i="30"/>
  <c r="O18" i="30" s="1"/>
  <c r="P18" i="30" s="1"/>
  <c r="AB17" i="30"/>
  <c r="AC17" i="30" s="1"/>
  <c r="AB16" i="30"/>
  <c r="N16" i="30"/>
  <c r="AK16" i="30" s="1"/>
  <c r="M16" i="30"/>
  <c r="AJ16" i="30" s="1"/>
  <c r="AL16" i="30" s="1"/>
  <c r="AM16" i="30" s="1"/>
  <c r="AO16" i="30" s="1"/>
  <c r="K16" i="30"/>
  <c r="AG16" i="30" s="1"/>
  <c r="J16" i="30"/>
  <c r="O16" i="30" s="1"/>
  <c r="P16" i="30" s="1"/>
  <c r="AB15" i="30"/>
  <c r="AC15" i="30" s="1"/>
  <c r="AB14" i="30"/>
  <c r="AC14" i="30" s="1"/>
  <c r="N14" i="30"/>
  <c r="AK14" i="30" s="1"/>
  <c r="M14" i="30"/>
  <c r="AJ14" i="30" s="1"/>
  <c r="AL14" i="30" s="1"/>
  <c r="AM14" i="30" s="1"/>
  <c r="AO14" i="30" s="1"/>
  <c r="K14" i="30"/>
  <c r="AG14" i="30" s="1"/>
  <c r="O14" i="30"/>
  <c r="P14" i="30" s="1"/>
  <c r="AB13" i="30"/>
  <c r="AC13" i="30" s="1"/>
  <c r="AB12" i="30"/>
  <c r="AC12" i="30" s="1"/>
  <c r="N12" i="30"/>
  <c r="AK12" i="30" s="1"/>
  <c r="M12" i="30"/>
  <c r="AJ12" i="30" s="1"/>
  <c r="K12" i="30"/>
  <c r="AG12" i="30" s="1"/>
  <c r="O12" i="30"/>
  <c r="P12" i="30" s="1"/>
  <c r="AB11" i="30"/>
  <c r="AC11" i="30" s="1"/>
  <c r="AB10" i="30"/>
  <c r="AC10" i="30" s="1"/>
  <c r="AG10" i="30" s="1"/>
  <c r="AB9" i="30"/>
  <c r="AC9" i="30" s="1"/>
  <c r="N9" i="30"/>
  <c r="AK9" i="30" s="1"/>
  <c r="M9" i="30"/>
  <c r="AJ9" i="30" s="1"/>
  <c r="K9" i="30"/>
  <c r="AG9" i="30" s="1"/>
  <c r="J9" i="30"/>
  <c r="O9" i="30" s="1"/>
  <c r="P9" i="30" s="1"/>
  <c r="AG11" i="30" l="1"/>
  <c r="AH9" i="30" s="1"/>
  <c r="AL9" i="30" s="1"/>
  <c r="AM9" i="30" s="1"/>
  <c r="AO9" i="30" s="1"/>
  <c r="AI9" i="30"/>
  <c r="AG13" i="30"/>
  <c r="AH12" i="30" s="1"/>
  <c r="AL12" i="30" s="1"/>
  <c r="AM12" i="30" s="1"/>
  <c r="AO12" i="30" s="1"/>
  <c r="AI12" i="30"/>
  <c r="AG15" i="30"/>
  <c r="AI14" i="30"/>
  <c r="AG17" i="30"/>
  <c r="AI16" i="30"/>
  <c r="AG19" i="30"/>
  <c r="AH18" i="30" s="1"/>
  <c r="AL18" i="30" s="1"/>
  <c r="AM18" i="30" s="1"/>
  <c r="AO18" i="30" s="1"/>
  <c r="AI18" i="30"/>
  <c r="AB12" i="29" l="1"/>
  <c r="AB11" i="29"/>
  <c r="N11" i="29"/>
  <c r="AK11" i="29" s="1"/>
  <c r="M11" i="29"/>
  <c r="AJ11" i="29" s="1"/>
  <c r="K11" i="29"/>
  <c r="AH11" i="29" s="1"/>
  <c r="AL11" i="29" s="1"/>
  <c r="AM11" i="29" s="1"/>
  <c r="AO11" i="29" s="1"/>
  <c r="J11" i="29"/>
  <c r="O11" i="29" s="1"/>
  <c r="P11" i="29" s="1"/>
  <c r="AB10" i="29"/>
  <c r="AC10" i="29" s="1"/>
  <c r="AB9" i="29"/>
  <c r="AC9" i="29" s="1"/>
  <c r="N9" i="29"/>
  <c r="AK9" i="29" s="1"/>
  <c r="M9" i="29"/>
  <c r="AJ9" i="29" s="1"/>
  <c r="K9" i="29"/>
  <c r="AG9" i="29" s="1"/>
  <c r="AG10" i="29" s="1"/>
  <c r="AH9" i="29" s="1"/>
  <c r="AL9" i="29" s="1"/>
  <c r="AM9" i="29" s="1"/>
  <c r="AO9" i="29" s="1"/>
  <c r="J9" i="29"/>
  <c r="O9" i="29" s="1"/>
  <c r="P9" i="29" s="1"/>
  <c r="AM17" i="28" l="1"/>
  <c r="AK17" i="28"/>
  <c r="AC17" i="28"/>
  <c r="P17" i="28"/>
  <c r="M17" i="28"/>
  <c r="AJ17" i="28" s="1"/>
  <c r="K17" i="28"/>
  <c r="J17" i="28"/>
  <c r="AB16" i="28"/>
  <c r="AB15" i="28"/>
  <c r="AC15" i="28" s="1"/>
  <c r="N15" i="28"/>
  <c r="AK15" i="28" s="1"/>
  <c r="M15" i="28"/>
  <c r="AJ15" i="28" s="1"/>
  <c r="K15" i="28"/>
  <c r="AG15" i="28" s="1"/>
  <c r="AG16" i="28" s="1"/>
  <c r="AH15" i="28" s="1"/>
  <c r="AL15" i="28" s="1"/>
  <c r="AM15" i="28" s="1"/>
  <c r="AO15" i="28" s="1"/>
  <c r="J15" i="28"/>
  <c r="O15" i="28" s="1"/>
  <c r="P15" i="28" s="1"/>
  <c r="AB14" i="28"/>
  <c r="AC14" i="28" s="1"/>
  <c r="AB13" i="28"/>
  <c r="AC13" i="28" s="1"/>
  <c r="N13" i="28"/>
  <c r="AK13" i="28" s="1"/>
  <c r="M13" i="28"/>
  <c r="AJ13" i="28" s="1"/>
  <c r="K13" i="28"/>
  <c r="AG13" i="28" s="1"/>
  <c r="AG14" i="28" s="1"/>
  <c r="AH13" i="28" s="1"/>
  <c r="AL13" i="28" s="1"/>
  <c r="AM13" i="28" s="1"/>
  <c r="AO13" i="28" s="1"/>
  <c r="J13" i="28"/>
  <c r="O13" i="28" s="1"/>
  <c r="P13" i="28" s="1"/>
  <c r="AB12" i="28"/>
  <c r="AC12" i="28" s="1"/>
  <c r="AB11" i="28"/>
  <c r="AC11" i="28" s="1"/>
  <c r="N11" i="28"/>
  <c r="AK11" i="28" s="1"/>
  <c r="M11" i="28"/>
  <c r="AJ11" i="28" s="1"/>
  <c r="K11" i="28"/>
  <c r="AG11" i="28" s="1"/>
  <c r="J11" i="28"/>
  <c r="O11" i="28" s="1"/>
  <c r="P11" i="28" s="1"/>
  <c r="AB9" i="28"/>
  <c r="AC9" i="28" s="1"/>
  <c r="N9" i="28"/>
  <c r="AK9" i="28" s="1"/>
  <c r="M9" i="28"/>
  <c r="AJ9" i="28" s="1"/>
  <c r="K9" i="28"/>
  <c r="AG9" i="28" s="1"/>
  <c r="J9" i="28"/>
  <c r="O9" i="28" s="1"/>
  <c r="P9" i="28" s="1"/>
  <c r="AG10" i="28" l="1"/>
  <c r="AH9" i="28" s="1"/>
  <c r="AL9" i="28" s="1"/>
  <c r="AM9" i="28" s="1"/>
  <c r="AO9" i="28" s="1"/>
  <c r="AI9" i="28"/>
  <c r="AG12" i="28"/>
  <c r="AH11" i="28" s="1"/>
  <c r="AL11" i="28" s="1"/>
  <c r="AM11" i="28" s="1"/>
  <c r="AO11" i="28" s="1"/>
  <c r="AI11" i="28"/>
  <c r="AB12" i="27" l="1"/>
  <c r="AC12" i="27" s="1"/>
  <c r="AB11" i="27"/>
  <c r="AC11" i="27" s="1"/>
  <c r="N11" i="27"/>
  <c r="AK11" i="27" s="1"/>
  <c r="M11" i="27"/>
  <c r="AJ11" i="27" s="1"/>
  <c r="AL11" i="27" s="1"/>
  <c r="AM11" i="27" s="1"/>
  <c r="AO11" i="27" s="1"/>
  <c r="K11" i="27"/>
  <c r="AG11" i="27" s="1"/>
  <c r="J11" i="27"/>
  <c r="O11" i="27" s="1"/>
  <c r="P11" i="27" s="1"/>
  <c r="AB9" i="27"/>
  <c r="AC9" i="27" s="1"/>
  <c r="N9" i="27"/>
  <c r="AK9" i="27" s="1"/>
  <c r="M9" i="27"/>
  <c r="AJ9" i="27" s="1"/>
  <c r="AL9" i="27" s="1"/>
  <c r="AM9" i="27" s="1"/>
  <c r="AO9" i="27" s="1"/>
  <c r="K9" i="27"/>
  <c r="AG9" i="27" s="1"/>
  <c r="AI9" i="27" s="1"/>
  <c r="J9" i="27"/>
  <c r="O9" i="27" s="1"/>
  <c r="P9" i="27" s="1"/>
  <c r="AG12" i="27" l="1"/>
  <c r="AI11" i="27"/>
  <c r="D78" i="3" l="1"/>
  <c r="D77" i="3"/>
  <c r="D76" i="3"/>
  <c r="C78" i="3"/>
  <c r="C77" i="3"/>
  <c r="C76" i="3"/>
  <c r="D75" i="3"/>
  <c r="D74" i="3"/>
  <c r="D73" i="3"/>
  <c r="C75" i="3"/>
  <c r="C74" i="3"/>
  <c r="C73" i="3"/>
  <c r="C58" i="3"/>
  <c r="C57" i="3"/>
  <c r="C56" i="3"/>
  <c r="C55" i="3"/>
  <c r="C54" i="3"/>
  <c r="C53" i="3"/>
  <c r="C52" i="3"/>
  <c r="C51" i="3"/>
  <c r="C50" i="3"/>
  <c r="C49" i="3"/>
  <c r="C48" i="3"/>
  <c r="C47" i="3"/>
  <c r="C46" i="3"/>
  <c r="C45" i="3"/>
  <c r="C44" i="3"/>
  <c r="C43" i="3"/>
  <c r="C42" i="3"/>
  <c r="C41" i="3"/>
  <c r="C40" i="3"/>
  <c r="C39" i="3"/>
  <c r="C38" i="3"/>
  <c r="C37" i="3"/>
  <c r="C36" i="3"/>
  <c r="C35" i="3"/>
  <c r="C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C0DA0833-94DB-41FD-8A8B-1A8B6F85EE34}">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6F07AC71-D418-4593-ABA3-51F9C490CAAE}">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9A9A103F-1305-4940-94B3-3896C1ED562C}">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134EAC8A-7875-43D5-990F-746BFF2A48A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9445E1D6-520F-4077-9628-E736557317F8}">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3AC12D91-E56F-484F-87F1-1456C2EB2FAC}">
      <text>
        <r>
          <rPr>
            <b/>
            <sz val="9"/>
            <color indexed="81"/>
            <rFont val="Tahoma"/>
            <family val="2"/>
          </rPr>
          <t>Usuario:</t>
        </r>
        <r>
          <rPr>
            <sz val="9"/>
            <color indexed="81"/>
            <rFont val="Tahoma"/>
            <family val="2"/>
          </rPr>
          <t xml:space="preserve">
Permite agrupar los riesgos identificados</t>
        </r>
      </text>
    </comment>
    <comment ref="G8" authorId="0" shapeId="0" xr:uid="{A7C92977-FCC4-40F2-BA99-55F0FAB0DC5D}">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280AD5BD-34DC-4821-B8B7-1EADCFFC9906}">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BA6B4AD4-7894-47F9-917E-F2089F9DAF76}">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FE80974B-9794-47CE-8D73-94EFEEE067D2}">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6B7C7211-4F46-4963-99F0-4AFD9A35A7A0}">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E7C6D8B-F732-4821-B46B-D4209A861EA1}">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DFDE00C-705C-41F0-BED2-74A29B9D65F3}">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EB52C745-F080-4C0E-A67D-31127EAB8B2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6E6D5496-F7BC-415D-BF82-D11DE67B680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57723DF4-C20F-4DDE-B430-009BF2DF9927}">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CB4E0A1C-A361-4F0F-B8EE-14D467EDCD76}">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8CB12AA8-8CFD-4C5A-A1A7-7452C5B6EB32}">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8A20FE7F-2D0E-40F8-9F73-C1A3C917277C}">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35343DC5-9178-4F62-BFD2-6CABE61FBF98}">
      <text>
        <r>
          <rPr>
            <b/>
            <sz val="9"/>
            <color indexed="81"/>
            <rFont val="Tahoma"/>
            <family val="2"/>
          </rPr>
          <t>Usuario:</t>
        </r>
        <r>
          <rPr>
            <sz val="9"/>
            <color indexed="81"/>
            <rFont val="Tahoma"/>
            <family val="2"/>
          </rPr>
          <t xml:space="preserve">
Describa el numero de veces que se ejecuta la actividad en 1 año</t>
        </r>
      </text>
    </comment>
    <comment ref="H17" authorId="0" shapeId="0" xr:uid="{9BC88F3E-7BD9-4CFE-ABF7-43AB65B4FDE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B4893345-1514-42EC-9793-BA4461AFFC57}">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8B36DD2B-EB3F-4CC9-8B8A-D0FEB9F3D35A}">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8B498026-5207-4DC5-A235-2D3C824A923B}">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BC5DBA62-E2B5-45CB-8C9E-F3FF8F1F21C4}">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51410E4F-1D36-4A96-8E87-F9A8BA727BCD}">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83CFA4C5-280C-46A5-9DB1-1D1E19272E06}">
      <text>
        <r>
          <rPr>
            <b/>
            <sz val="9"/>
            <color indexed="81"/>
            <rFont val="Tahoma"/>
            <family val="2"/>
          </rPr>
          <t>Usuario:</t>
        </r>
        <r>
          <rPr>
            <sz val="9"/>
            <color indexed="81"/>
            <rFont val="Tahoma"/>
            <family val="2"/>
          </rPr>
          <t xml:space="preserve">
Permite agrupar los riesgos identificados</t>
        </r>
      </text>
    </comment>
    <comment ref="H8" authorId="0" shapeId="0" xr:uid="{67FD8AD5-604D-4F0D-B4AA-64B2BF3B09F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L8" authorId="0" shapeId="0" xr:uid="{D8847D14-324D-48B4-8086-7597EAB71A7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450B4E1B-58BE-4C77-BE3B-2855D009F9B3}">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B85FA935-3DC0-4B13-B733-C08D750CE9DF}">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ECD02F8C-8F93-493D-A15D-25389F92EDB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BA68A2F8-1283-408D-A177-F5FE2A03D2E2}">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8D6B8D66-5825-42C4-B8C9-603BAF0636E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5A40E055-DCFF-4657-BD04-D6C67F8E3852}">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51669893-28D4-4D9E-943A-CD529F83F1B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22A2023-4F6D-4DC1-AB3B-679D63236E69}">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AE6D2164-7D4A-42AB-816A-5D4615FD9539}">
      <text>
        <r>
          <rPr>
            <b/>
            <sz val="9"/>
            <color indexed="81"/>
            <rFont val="Tahoma"/>
            <family val="2"/>
          </rPr>
          <t>Usuario:</t>
        </r>
        <r>
          <rPr>
            <sz val="9"/>
            <color indexed="81"/>
            <rFont val="Tahoma"/>
            <family val="2"/>
          </rPr>
          <t xml:space="preserve">
Describa el numero de veces que se ejecuta la actividad en 1 año</t>
        </r>
      </text>
    </comment>
    <comment ref="I12" authorId="0" shapeId="0" xr:uid="{C05A02B5-D2E6-4B0B-AC5D-A4E8233C81DA}">
      <text>
        <r>
          <rPr>
            <b/>
            <sz val="9"/>
            <color indexed="81"/>
            <rFont val="Tahoma"/>
            <family val="2"/>
          </rPr>
          <t>Usuario:</t>
        </r>
        <r>
          <rPr>
            <sz val="9"/>
            <color indexed="81"/>
            <rFont val="Tahoma"/>
            <family val="2"/>
          </rPr>
          <t xml:space="preserve">
Describa el numero de veces que se ejecuta la actividad en 1 año</t>
        </r>
      </text>
    </comment>
    <comment ref="I14" authorId="0" shapeId="0" xr:uid="{3F513718-D275-48BD-8B2D-5D21A73F2952}">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600C643C-B636-4273-BFA0-EA928D298F9D}">
      <text>
        <r>
          <rPr>
            <b/>
            <sz val="9"/>
            <color indexed="81"/>
            <rFont val="Tahoma"/>
            <family val="2"/>
          </rPr>
          <t>Usuario:</t>
        </r>
        <r>
          <rPr>
            <sz val="9"/>
            <color indexed="81"/>
            <rFont val="Tahoma"/>
            <family val="2"/>
          </rPr>
          <t xml:space="preserve">
Describa el numero de veces que se ejecuta la actividad en 1 año</t>
        </r>
      </text>
    </comment>
    <comment ref="I18" authorId="0" shapeId="0" xr:uid="{3E1B7E61-6031-4003-8CD7-927A3F6A709A}">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34DD7588-E133-4D59-A784-909DBD13F68D}">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765DC0BF-4B92-48C3-8D03-540B2D3534B6}">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6258BD37-D3B4-410D-A9E3-34FA30B55378}">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DF4E5D35-288C-4F46-A290-2DFC3B771D9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3759062B-716F-47D3-B75A-25B57E8712C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CAE60CB9-B173-4FFB-BF5E-489C13C37EFA}">
      <text>
        <r>
          <rPr>
            <b/>
            <sz val="9"/>
            <color indexed="81"/>
            <rFont val="Tahoma"/>
            <family val="2"/>
          </rPr>
          <t>Usuario:</t>
        </r>
        <r>
          <rPr>
            <sz val="9"/>
            <color indexed="81"/>
            <rFont val="Tahoma"/>
            <family val="2"/>
          </rPr>
          <t xml:space="preserve">
Permite agrupar los riesgos identificados</t>
        </r>
      </text>
    </comment>
    <comment ref="G8" authorId="0" shapeId="0" xr:uid="{3D7A636D-54E7-48E0-B84F-F8DB6466ED25}">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8C74DD81-6416-4B6A-89A2-ED8844952867}">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4836621D-E908-44FE-AD8E-C6A4151B032E}">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8983343B-1093-4E1A-B944-AC93E0E42791}">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BE086DAD-15A1-409D-B828-881B19821FD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9A6F662-96EB-4EDC-B957-F835E0727044}">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6E29BE8-C67A-4EEF-9017-C78F59A94AC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ED561097-8F01-49AF-936A-6A1D03223779}">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51FFE818-C47A-4ABA-A566-3CC6C32AC546}">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FB20715A-B231-4EB5-B950-FBE658C60897}">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6C99A137-235C-4A32-BB19-720CB0CC2457}">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B2FDF748-AA9F-4946-8A61-A01A66A071C5}">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2510005-DC74-46EA-9CC6-F9F368C800F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504CA988-7927-417F-A9E4-5A247DDAC7D5}">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D142CB98-1955-4264-9D77-5C318DBEC945}">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4B020681-A3A6-42E8-990A-8A55CF4328FF}">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FBF1DAF8-1E89-410B-B4D3-B1F61E8DDF0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C328BFC-8FCB-4116-8CA3-8477CE5A9B45}">
      <text>
        <r>
          <rPr>
            <b/>
            <sz val="9"/>
            <color indexed="81"/>
            <rFont val="Tahoma"/>
            <family val="2"/>
          </rPr>
          <t>Usuario:</t>
        </r>
        <r>
          <rPr>
            <sz val="9"/>
            <color indexed="81"/>
            <rFont val="Tahoma"/>
            <family val="2"/>
          </rPr>
          <t xml:space="preserve">
Permite agrupar los riesgos identificados</t>
        </r>
      </text>
    </comment>
    <comment ref="H8" authorId="0" shapeId="0" xr:uid="{3956476E-F2CE-4385-AE9C-A8FC7275F96A}">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D266601E-11C4-46AA-9321-E8D4C10E5E72}">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81FAC990-5C41-4682-BDD2-49AACF1892F0}">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BB3F5A21-AB41-4FFE-9314-4C04A3D10DBB}">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A09C9B11-8CD5-4DCC-AD33-CE224150FB53}">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051E8A88-2EA5-4970-ADD0-9F37C94E62E1}">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B1BC74B3-88C8-41F2-9033-2613A1C25E8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11AE1392-80F8-4057-BAC0-444C5F1BFDC3}">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72B94FC6-E7A7-42EC-AC0A-D9100356D191}">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76265F8E-4CAD-43A1-8EF6-E9DF0770CE8D}">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11636D6D-CA0D-4B7D-9DCF-DE2A839C61CC}">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3C07E720-75E0-4693-9BDA-80D103445647}">
      <text>
        <r>
          <rPr>
            <b/>
            <sz val="9"/>
            <color indexed="81"/>
            <rFont val="Tahoma"/>
            <family val="2"/>
          </rPr>
          <t>Usuario:</t>
        </r>
        <r>
          <rPr>
            <sz val="9"/>
            <color indexed="81"/>
            <rFont val="Tahoma"/>
            <family val="2"/>
          </rPr>
          <t xml:space="preserve">
Describa el numero de veces que se ejecuta la actividad en 1 año</t>
        </r>
      </text>
    </comment>
    <comment ref="I13" authorId="0" shapeId="0" xr:uid="{E5168B42-7511-41E1-B87E-8C6A920FFC34}">
      <text>
        <r>
          <rPr>
            <b/>
            <sz val="9"/>
            <color indexed="81"/>
            <rFont val="Tahoma"/>
            <family val="2"/>
          </rPr>
          <t>Usuario:</t>
        </r>
        <r>
          <rPr>
            <sz val="9"/>
            <color indexed="81"/>
            <rFont val="Tahoma"/>
            <family val="2"/>
          </rPr>
          <t xml:space="preserve">
Describa el numero de veces que se ejecuta la actividad en 1 año</t>
        </r>
      </text>
    </comment>
    <comment ref="I15" authorId="0" shapeId="0" xr:uid="{87D0DE53-F11D-450A-AB8E-FEA626C2E1CF}">
      <text>
        <r>
          <rPr>
            <b/>
            <sz val="9"/>
            <color indexed="81"/>
            <rFont val="Tahoma"/>
            <family val="2"/>
          </rPr>
          <t>Usuario:</t>
        </r>
        <r>
          <rPr>
            <sz val="9"/>
            <color indexed="81"/>
            <rFont val="Tahoma"/>
            <family val="2"/>
          </rPr>
          <t xml:space="preserve">
Describa el numero de veces que se ejecuta la actividad en 1 año</t>
        </r>
      </text>
    </comment>
    <comment ref="I17" authorId="0" shapeId="0" xr:uid="{BEE7795A-DEEE-4C92-9280-5EF5D9460668}">
      <text>
        <r>
          <rPr>
            <b/>
            <sz val="9"/>
            <color indexed="81"/>
            <rFont val="Tahoma"/>
            <family val="2"/>
          </rPr>
          <t>Usuario:</t>
        </r>
        <r>
          <rPr>
            <sz val="9"/>
            <color indexed="81"/>
            <rFont val="Tahoma"/>
            <family val="2"/>
          </rPr>
          <t xml:space="preserve">
Describa el numero de veces que se ejecuta la actividad en 1 año</t>
        </r>
      </text>
    </comment>
    <comment ref="I19" authorId="0" shapeId="0" xr:uid="{0BAABB2E-5828-4609-B085-AA4098FCAC5D}">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AN7" authorId="0" shapeId="0" xr:uid="{1EE987B5-F4EF-4CA3-9750-51B78087CC99}">
      <text>
        <r>
          <rPr>
            <sz val="11"/>
            <color theme="1"/>
            <rFont val="Calibri"/>
            <family val="2"/>
            <scheme val="minor"/>
          </rPr>
          <t>======
ID#AAAAwYxCwxA
Usuario    (2023-05-04 18:27:00)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C8" authorId="0" shapeId="0" xr:uid="{7FE33A91-E9A0-491D-8F57-07A0FD26F332}">
      <text>
        <r>
          <rPr>
            <sz val="11"/>
            <color theme="1"/>
            <rFont val="Calibri"/>
            <family val="2"/>
            <scheme val="minor"/>
          </rPr>
          <t>======
ID#AAAAwYxCwwk
Usuario    (2023-05-04 18:27:00)
Impacto: las consecuencias que puede ocasionar a la organización la materialización del riesgo.</t>
        </r>
      </text>
    </comment>
    <comment ref="D8" authorId="0" shapeId="0" xr:uid="{D2349979-EFCB-455D-AD2A-9EF28CC80AA4}">
      <text>
        <r>
          <rPr>
            <sz val="11"/>
            <color theme="1"/>
            <rFont val="Calibri"/>
            <family val="2"/>
            <scheme val="minor"/>
          </rPr>
          <t>======
ID#AAAAwYxCwwg
Usuario    (2023-05-04 18:27:00)
Causa inmediata: circunstancias o situaciones más evidentes sobre las cuales se presenta el riesgo, las mismas no constituyen la causa principal o base para que se presente el riesgo.</t>
        </r>
      </text>
    </comment>
    <comment ref="E8" authorId="0" shapeId="0" xr:uid="{8D1E2592-63BC-4F86-8EE0-C0AA52B6BFC7}">
      <text>
        <r>
          <rPr>
            <sz val="11"/>
            <color theme="1"/>
            <rFont val="Calibri"/>
            <family val="2"/>
            <scheme val="minor"/>
          </rPr>
          <t>======
ID#AAAAwYxCwxU
Usuario    (2023-05-04 18:27:00)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A968B540-C72D-446A-A2B4-7E6232D7DFCE}">
      <text>
        <r>
          <rPr>
            <sz val="11"/>
            <color theme="1"/>
            <rFont val="Calibri"/>
            <family val="2"/>
            <scheme val="minor"/>
          </rPr>
          <t>======
ID#AAAAwYxCwws
Usuario    (2023-05-04 18:27:00)
la descripción del riesgo debe contener todos los detalles que sean necesarios y que sea fácil de entender tanto para el líder del proceso como para personas ajenas al proceso</t>
        </r>
      </text>
    </comment>
    <comment ref="G8" authorId="0" shapeId="0" xr:uid="{E6DA1BE9-8A3D-4463-9BDD-90864F6561F2}">
      <text>
        <r>
          <rPr>
            <sz val="11"/>
            <color theme="1"/>
            <rFont val="Calibri"/>
            <family val="2"/>
            <scheme val="minor"/>
          </rPr>
          <t>======
ID#AAAAwYxCwwM
Usuario    (2023-05-04 18:27:00)
Permite agrupar los riesgos identificados</t>
        </r>
      </text>
    </comment>
    <comment ref="H8" authorId="0" shapeId="0" xr:uid="{80305083-2689-40B5-BE7C-0B15361FDF7B}">
      <text>
        <r>
          <rPr>
            <sz val="11"/>
            <color theme="1"/>
            <rFont val="Calibri"/>
            <family val="2"/>
            <scheme val="minor"/>
          </rPr>
          <t>======
ID#AAAAwXXf9Jg
Usuario    (2023-05-04 18:27:00)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B8E666B5-0FE0-41AD-BB6D-BA33F3A72C6F}">
      <text>
        <r>
          <rPr>
            <sz val="11"/>
            <color theme="1"/>
            <rFont val="Calibri"/>
            <family val="2"/>
            <scheme val="minor"/>
          </rPr>
          <t>======
ID#AAAAwYxCww4
Usuario    (2023-05-04 18:27:00)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FC8ED18B-6423-4592-989B-8EFBD10D9A72}">
      <text>
        <r>
          <rPr>
            <sz val="11"/>
            <color theme="1"/>
            <rFont val="Calibri"/>
            <family val="2"/>
            <scheme val="minor"/>
          </rPr>
          <t>======
ID#AAAAwYxCwwY
Usuario    (2023-05-04 18:27:00)
Un control se define como la medida que permite reducir o mitigar el riesgo</t>
        </r>
      </text>
    </comment>
    <comment ref="X8" authorId="0" shapeId="0" xr:uid="{BF7C976E-025C-4B2B-95B4-6E4240F26976}">
      <text>
        <r>
          <rPr>
            <sz val="11"/>
            <color theme="1"/>
            <rFont val="Calibri"/>
            <family val="2"/>
            <scheme val="minor"/>
          </rPr>
          <t>======
ID#AAAAwYxCwwQ
Usuario    (2023-05-04 18:27:00)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Y8" authorId="0" shapeId="0" xr:uid="{CCD6F17E-AA10-4C5B-882E-32DAC835E1E8}">
      <text>
        <r>
          <rPr>
            <sz val="11"/>
            <color theme="1"/>
            <rFont val="Calibri"/>
            <family val="2"/>
            <scheme val="minor"/>
          </rPr>
          <t>======
ID#AAAAwYxCwxY
Usuario    (2023-05-04 18:27:00)
Control correctivo: control accionado en la salida del proceso y después de que se materializa el riesgo. Estos controles tienen costos implícitos.</t>
        </r>
      </text>
    </comment>
    <comment ref="Z8" authorId="0" shapeId="0" xr:uid="{3F584C76-8357-4B09-8BC1-FEE9AAB97076}">
      <text>
        <r>
          <rPr>
            <sz val="11"/>
            <color theme="1"/>
            <rFont val="Calibri"/>
            <family val="2"/>
            <scheme val="minor"/>
          </rPr>
          <t>======
ID#AAAAwYxCwxc
Usuario    (2023-05-04 18:27:00)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A8" authorId="0" shapeId="0" xr:uid="{A3CCC809-8633-40E9-99B4-794D94DF261F}">
      <text>
        <r>
          <rPr>
            <sz val="11"/>
            <color theme="1"/>
            <rFont val="Calibri"/>
            <family val="2"/>
            <scheme val="minor"/>
          </rPr>
          <t>======
ID#AAAAwYxCwxI
Usuario    (2023-05-04 18:27:00)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D8" authorId="0" shapeId="0" xr:uid="{972A7C0B-1DD1-4716-AB3B-2B46DDD5A408}">
      <text>
        <r>
          <rPr>
            <sz val="11"/>
            <color theme="1"/>
            <rFont val="Calibri"/>
            <family val="2"/>
            <scheme val="minor"/>
          </rPr>
          <t>======
ID#AAAAwYxCwwU
Usuario    (2023-05-04 18:27:00)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E8" authorId="0" shapeId="0" xr:uid="{9602CA1D-2211-4DEF-BC0B-5303CCD491C9}">
      <text>
        <r>
          <rPr>
            <sz val="11"/>
            <color theme="1"/>
            <rFont val="Calibri"/>
            <family val="2"/>
            <scheme val="minor"/>
          </rPr>
          <t>======
ID#AAAAwYxCww0
Usuario    (2023-05-04 18:27:00)
Continua: El control se aplica siempre que se realiza la actividad que conlleva el riesgo.
Aleatoria: El control se aplica aleatoriamente a la actividad que conlleva el riesgo</t>
        </r>
      </text>
    </comment>
    <comment ref="AF8" authorId="0" shapeId="0" xr:uid="{38EC0AB8-0C5C-4E46-99B5-8DDD8B76F1AE}">
      <text>
        <r>
          <rPr>
            <sz val="11"/>
            <color theme="1"/>
            <rFont val="Calibri"/>
            <family val="2"/>
            <scheme val="minor"/>
          </rPr>
          <t>======
ID#AAAAwYxCww8
Usuario    (2023-05-04 18:27:00)
Con registro: El control deja un registro permite evidencia la ejecución del control.
Sin registro: El control no deja registro de la ejecución del control.</t>
        </r>
      </text>
    </comment>
    <comment ref="I9" authorId="0" shapeId="0" xr:uid="{FBE73480-10D7-437A-97C5-7D37BB546254}">
      <text>
        <r>
          <rPr>
            <sz val="11"/>
            <color theme="1"/>
            <rFont val="Calibri"/>
            <family val="2"/>
            <scheme val="minor"/>
          </rPr>
          <t>======
ID#AAAAwYxCwwo
Usuario    (2023-05-04 18:27:00)
Describa el numero de veces que se ejecuta la actividad en 1 año</t>
        </r>
      </text>
    </comment>
    <comment ref="I11" authorId="0" shapeId="0" xr:uid="{6B4ECDD7-6B74-4E7B-969E-E7A5D37CEF53}">
      <text>
        <r>
          <rPr>
            <sz val="11"/>
            <color theme="1"/>
            <rFont val="Calibri"/>
            <family val="2"/>
            <scheme val="minor"/>
          </rPr>
          <t>======
ID#AAAAwYxCwxE
Usuario    (2023-05-04 18:27:00)
Describa el numero de veces que se ejecuta la actividad en 1 año</t>
        </r>
      </text>
    </comment>
    <comment ref="I13" authorId="0" shapeId="0" xr:uid="{40E9D77F-6D5B-4B07-A11E-E3B0AA891EC9}">
      <text>
        <r>
          <rPr>
            <sz val="11"/>
            <color theme="1"/>
            <rFont val="Calibri"/>
            <family val="2"/>
            <scheme val="minor"/>
          </rPr>
          <t>======
ID#AAAAwYxCwww
Usuario    (2023-05-04 18:27:00)
Describa el numero de veces que se ejecuta la actividad en 1 año</t>
        </r>
      </text>
    </comment>
    <comment ref="I15" authorId="0" shapeId="0" xr:uid="{71A44DC5-08DF-4C84-8AE7-A40EB46A8DDB}">
      <text>
        <r>
          <rPr>
            <sz val="11"/>
            <color theme="1"/>
            <rFont val="Calibri"/>
            <family val="2"/>
            <scheme val="minor"/>
          </rPr>
          <t>======
ID#AAAAwYxCwxM
Usuario    (2023-05-04 18:27:00)
Describa el numero de veces que se ejecuta la actividad en 1 año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3AAB36C-D52B-488B-8A4C-7D27F4B58B7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A6FD50D8-A33C-4B0D-9EDF-D5AD7146E50C}">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F6345B7C-F526-4458-99B1-957510260159}">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79210E40-FA59-44B0-AB29-5EFB31BC69EE}">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6EECF1DF-FAB5-4B8F-8260-53F73D1352E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E6B3CE6A-9260-4F65-B92C-3684DE40C42A}">
      <text>
        <r>
          <rPr>
            <b/>
            <sz val="9"/>
            <color indexed="81"/>
            <rFont val="Tahoma"/>
            <family val="2"/>
          </rPr>
          <t>Usuario:</t>
        </r>
        <r>
          <rPr>
            <sz val="9"/>
            <color indexed="81"/>
            <rFont val="Tahoma"/>
            <family val="2"/>
          </rPr>
          <t xml:space="preserve">
Permite agrupar los riesgos identificados</t>
        </r>
      </text>
    </comment>
    <comment ref="H8" authorId="0" shapeId="0" xr:uid="{5194A0EC-9CF7-479C-AC24-4DF7335E507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66B32F14-68EE-4838-9B5B-B42F3EE2E141}">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3DA1D5A6-EED8-419C-8E73-AFB3F3A0DA5B}">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1E6205B4-98EB-4CF8-8479-777258B8607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8480B7CB-469E-4348-9948-E919C06C53D6}">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E7E263A9-C252-4C68-A5A6-5A81F7030FB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379AE6D4-1866-4A9B-923F-F0ABA164C54F}">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E5CC8031-D0C1-4A0E-8B8F-439B440AD57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9ED3FC2A-652C-46DE-A158-3AAC768F95E9}">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F80D02F-19A6-478F-B86C-96983E906FFA}">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6737616E-800B-4CCC-B59D-95C5986D1E76}">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1F47BAAA-F4A5-4D6C-AEFA-4D41E9316136}">
      <text>
        <r>
          <rPr>
            <b/>
            <sz val="9"/>
            <color indexed="81"/>
            <rFont val="Tahoma"/>
            <family val="2"/>
          </rPr>
          <t>Usuario:</t>
        </r>
        <r>
          <rPr>
            <sz val="9"/>
            <color indexed="81"/>
            <rFont val="Tahoma"/>
            <family val="2"/>
          </rPr>
          <t xml:space="preserve">
Describa el numero de veces que se ejecuta la actividad en 1 año</t>
        </r>
      </text>
    </comment>
    <comment ref="I12" authorId="0" shapeId="0" xr:uid="{C24012BF-949A-43B3-A8D8-BEDC2A937A6A}">
      <text>
        <r>
          <rPr>
            <b/>
            <sz val="9"/>
            <color indexed="81"/>
            <rFont val="Tahoma"/>
            <family val="2"/>
          </rPr>
          <t>Usuario:</t>
        </r>
        <r>
          <rPr>
            <sz val="9"/>
            <color indexed="81"/>
            <rFont val="Tahoma"/>
            <family val="2"/>
          </rPr>
          <t xml:space="preserve">
Describa el numero de veces que se ejecuta la actividad en 1 año</t>
        </r>
      </text>
    </comment>
    <comment ref="I14" authorId="0" shapeId="0" xr:uid="{0A18CDF5-05B7-4FB9-BFA0-D5435A9FE604}">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8EAE3AFF-9149-4C26-B18E-0D392222CFBD}">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AA17D8F9-CD04-41FF-8F6A-1F8159E254BA}">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2D3E5E4F-9F85-4F73-9157-9CD1C17DC1D0}">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5F03A423-6432-4A48-A40A-4328F66021E0}">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C6FC356A-08F9-459D-B490-229D64A31586}">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B2DC31F9-D449-4E99-8517-77ABCDA3FA7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8857EAD-5865-4DD9-93B3-5B934190247D}">
      <text>
        <r>
          <rPr>
            <b/>
            <sz val="9"/>
            <color indexed="81"/>
            <rFont val="Tahoma"/>
            <family val="2"/>
          </rPr>
          <t>Usuario:</t>
        </r>
        <r>
          <rPr>
            <sz val="9"/>
            <color indexed="81"/>
            <rFont val="Tahoma"/>
            <family val="2"/>
          </rPr>
          <t xml:space="preserve">
Permite agrupar los riesgos identificados</t>
        </r>
      </text>
    </comment>
    <comment ref="H8" authorId="0" shapeId="0" xr:uid="{35D6AAD8-9F5F-4828-8FCC-EB3B271E2F57}">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A7081F88-683B-4DF3-ADBF-9A2B8D1525C3}">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D1096211-4E88-4832-AC3F-A0DA6BD1DA3E}">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14346A98-2C66-4D87-B2D6-B7624110EFB1}">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F653B7FD-096E-42E2-AD1A-F232ABD8B1F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911F7AA2-924B-477F-91B6-228FC5BF4C0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E5ADEF2E-179D-4F15-99F0-D58FB1C23B4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5AC4E35C-9D48-4771-8417-415609FAC5C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1A37441C-1C85-4D8A-8121-349E6D195419}">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E32A8F9E-C423-4A5E-8EE8-9568B286D928}">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FCB2F23A-FE21-4C68-97DB-3A70B36DB0C6}">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404C4876-A71B-4C23-981A-98E692758CB7}">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D9218172-353E-4831-8525-68F33D913DDF}">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C8E6EBDA-366E-47D7-9047-2E1840A94018}">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EA530129-317A-459A-A0C8-6326871A815E}">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40C54B3A-C18C-43D6-8C76-14B0B69E2AE7}">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6FCA825B-CAA2-4760-BEBB-D84410207CB3}">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0F2BB546-44A6-4395-898E-48A639BC4771}">
      <text>
        <r>
          <rPr>
            <b/>
            <sz val="9"/>
            <color indexed="81"/>
            <rFont val="Tahoma"/>
            <family val="2"/>
          </rPr>
          <t>Usuario:</t>
        </r>
        <r>
          <rPr>
            <sz val="9"/>
            <color indexed="81"/>
            <rFont val="Tahoma"/>
            <family val="2"/>
          </rPr>
          <t xml:space="preserve">
Permite agrupar los riesgos identificados</t>
        </r>
      </text>
    </comment>
    <comment ref="H8" authorId="0" shapeId="0" xr:uid="{9CCDCF48-AB52-4B13-A604-5B52539665D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018FCFD9-D4B9-43D9-8725-D0530545A927}">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7AFB4689-D5CC-4574-BCAE-7FD65FF53996}">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302B9C60-B163-4F3D-990D-DDEF209BE27E}">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E122FCF8-F029-4AF4-B132-4FAFFC22DCF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018A1929-2EA7-4257-A770-D73394F29F08}">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AA3939EE-72EE-4ADD-B243-500B0BF513D8}">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4831A05F-B2C6-42CA-AB00-AA7FCA3ED65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88A5A6C4-EC4D-4FB6-87C1-A99AEFCF04D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460B0E91-E854-4CFB-AFE9-8C2B37720773}">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C30184AA-D27F-48BF-B947-314D5A7E1C76}">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AN7" authorId="0" shapeId="0" xr:uid="{504BABA1-15ED-44CF-9634-4D49E0B6B18F}">
      <text>
        <r>
          <rPr>
            <sz val="11"/>
            <color theme="1"/>
            <rFont val="Calibri"/>
            <family val="2"/>
            <scheme val="minor"/>
          </rPr>
          <t>======
ID#AAAAwYxCwxA
Usuario    (2023-05-04 18:27:00)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C8" authorId="0" shapeId="0" xr:uid="{4C7DB0F8-8377-488D-8048-5CFC139B44BE}">
      <text>
        <r>
          <rPr>
            <sz val="11"/>
            <color theme="1"/>
            <rFont val="Calibri"/>
            <family val="2"/>
            <scheme val="minor"/>
          </rPr>
          <t>======
ID#AAAAwYxCwwk
Usuario    (2023-05-04 18:27:00)
Impacto: las consecuencias que puede ocasionar a la organización la materialización del riesgo.</t>
        </r>
      </text>
    </comment>
    <comment ref="D8" authorId="0" shapeId="0" xr:uid="{B03873F3-74DF-479A-9C45-169E535B1CB2}">
      <text>
        <r>
          <rPr>
            <sz val="11"/>
            <color theme="1"/>
            <rFont val="Calibri"/>
            <family val="2"/>
            <scheme val="minor"/>
          </rPr>
          <t>======
ID#AAAAwYxCwwg
Usuario    (2023-05-04 18:27:00)
Causa inmediata: circunstancias o situaciones más evidentes sobre las cuales se presenta el riesgo, las mismas no constituyen la causa principal o base para que se presente el riesgo.</t>
        </r>
      </text>
    </comment>
    <comment ref="E8" authorId="0" shapeId="0" xr:uid="{1B4425BA-AC6A-4243-9FAC-BC79B163B442}">
      <text>
        <r>
          <rPr>
            <sz val="11"/>
            <color theme="1"/>
            <rFont val="Calibri"/>
            <family val="2"/>
            <scheme val="minor"/>
          </rPr>
          <t>======
ID#AAAAwYxCwxU
Usuario    (2023-05-04 18:27:00)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740778CC-9EF1-45E3-A34B-9F4EF9987F8E}">
      <text>
        <r>
          <rPr>
            <sz val="11"/>
            <color theme="1"/>
            <rFont val="Calibri"/>
            <family val="2"/>
            <scheme val="minor"/>
          </rPr>
          <t>======
ID#AAAAwYxCwws
Usuario    (2023-05-04 18:27:00)
la descripción del riesgo debe contener todos los detalles que sean necesarios y que sea fácil de entender tanto para el líder del proceso como para personas ajenas al proceso</t>
        </r>
      </text>
    </comment>
    <comment ref="G8" authorId="0" shapeId="0" xr:uid="{EAB1D701-A97F-4F49-8662-6B4D966DFAE1}">
      <text>
        <r>
          <rPr>
            <sz val="11"/>
            <color theme="1"/>
            <rFont val="Calibri"/>
            <family val="2"/>
            <scheme val="minor"/>
          </rPr>
          <t>======
ID#AAAAwYxCwwM
Usuario    (2023-05-04 18:27:00)
Permite agrupar los riesgos identificados</t>
        </r>
      </text>
    </comment>
    <comment ref="H8" authorId="0" shapeId="0" xr:uid="{AC7EF065-088B-409B-B77B-34E1028B3A61}">
      <text>
        <r>
          <rPr>
            <sz val="11"/>
            <color theme="1"/>
            <rFont val="Calibri"/>
            <family val="2"/>
            <scheme val="minor"/>
          </rPr>
          <t>======
ID#AAAAwXXf9Jg
Usuario    (2023-05-04 18:27:00)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9075B841-58C0-40BD-9389-09AA2168387B}">
      <text>
        <r>
          <rPr>
            <sz val="11"/>
            <color theme="1"/>
            <rFont val="Calibri"/>
            <family val="2"/>
            <scheme val="minor"/>
          </rPr>
          <t>======
ID#AAAAwYxCww4
Usuario    (2023-05-04 18:27:00)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3A21008F-E6BF-4B57-9E04-CA246EA8C2C8}">
      <text>
        <r>
          <rPr>
            <sz val="11"/>
            <color theme="1"/>
            <rFont val="Calibri"/>
            <family val="2"/>
            <scheme val="minor"/>
          </rPr>
          <t>======
ID#AAAAwYxCwwY
Usuario    (2023-05-04 18:27:00)
Un control se define como la medida que permite reducir o mitigar el riesgo</t>
        </r>
      </text>
    </comment>
    <comment ref="X8" authorId="0" shapeId="0" xr:uid="{E8004BFD-F4C6-4463-987C-B69EF7DD7BEA}">
      <text>
        <r>
          <rPr>
            <sz val="11"/>
            <color theme="1"/>
            <rFont val="Calibri"/>
            <family val="2"/>
            <scheme val="minor"/>
          </rPr>
          <t>======
ID#AAAAwYxCwwQ
Usuario    (2023-05-04 18:27:00)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Y8" authorId="0" shapeId="0" xr:uid="{0B026BF2-6DEC-4D64-809E-00B8941A7E42}">
      <text>
        <r>
          <rPr>
            <sz val="11"/>
            <color theme="1"/>
            <rFont val="Calibri"/>
            <family val="2"/>
            <scheme val="minor"/>
          </rPr>
          <t>======
ID#AAAAwYxCwxY
Usuario    (2023-05-04 18:27:00)
Control correctivo: control accionado en la salida del proceso y después de que se materializa el riesgo. Estos controles tienen costos implícitos.</t>
        </r>
      </text>
    </comment>
    <comment ref="Z8" authorId="0" shapeId="0" xr:uid="{C8AE5757-9C91-45A2-AC17-7E0FB315BA11}">
      <text>
        <r>
          <rPr>
            <sz val="11"/>
            <color theme="1"/>
            <rFont val="Calibri"/>
            <family val="2"/>
            <scheme val="minor"/>
          </rPr>
          <t>======
ID#AAAAwYxCwxc
Usuario    (2023-05-04 18:27:00)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A8" authorId="0" shapeId="0" xr:uid="{92CA00AD-5E25-4951-BC63-034BC98A0E12}">
      <text>
        <r>
          <rPr>
            <sz val="11"/>
            <color theme="1"/>
            <rFont val="Calibri"/>
            <family val="2"/>
            <scheme val="minor"/>
          </rPr>
          <t>======
ID#AAAAwYxCwxI
Usuario    (2023-05-04 18:27:00)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D8" authorId="0" shapeId="0" xr:uid="{1BCBCBEE-D26A-46E2-A918-83E6260ADC02}">
      <text>
        <r>
          <rPr>
            <sz val="11"/>
            <color theme="1"/>
            <rFont val="Calibri"/>
            <family val="2"/>
            <scheme val="minor"/>
          </rPr>
          <t>======
ID#AAAAwYxCwwU
Usuario    (2023-05-04 18:27:00)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E8" authorId="0" shapeId="0" xr:uid="{AA8F8155-CB83-407D-A22D-E67A0AE6C9DC}">
      <text>
        <r>
          <rPr>
            <sz val="11"/>
            <color theme="1"/>
            <rFont val="Calibri"/>
            <family val="2"/>
            <scheme val="minor"/>
          </rPr>
          <t>======
ID#AAAAwYxCww0
Usuario    (2023-05-04 18:27:00)
Continua: El control se aplica siempre que se realiza la actividad que conlleva el riesgo.
Aleatoria: El control se aplica aleatoriamente a la actividad que conlleva el riesgo</t>
        </r>
      </text>
    </comment>
    <comment ref="AF8" authorId="0" shapeId="0" xr:uid="{E6C226FD-7E1C-4CD5-9518-AC6CFF8192C8}">
      <text>
        <r>
          <rPr>
            <sz val="11"/>
            <color theme="1"/>
            <rFont val="Calibri"/>
            <family val="2"/>
            <scheme val="minor"/>
          </rPr>
          <t>======
ID#AAAAwYxCww8
Usuario    (2023-05-04 18:27:00)
Con registro: El control deja un registro permite evidencia la ejecución del control.
Sin registro: El control no deja registro de la ejecución del control.</t>
        </r>
      </text>
    </comment>
    <comment ref="I9" authorId="0" shapeId="0" xr:uid="{CE55043A-817C-4DC5-B270-0D6CC571DF0F}">
      <text>
        <r>
          <rPr>
            <sz val="11"/>
            <color theme="1"/>
            <rFont val="Calibri"/>
            <family val="2"/>
            <scheme val="minor"/>
          </rPr>
          <t>======
ID#AAAAwYxCwwc
Usuario    (2023-05-04 18:27:00)
Describa el numero de veces que se ejecuta la actividad en 1 año</t>
        </r>
      </text>
    </comment>
    <comment ref="H11" authorId="0" shapeId="0" xr:uid="{ACE697F5-5AC6-4A2E-9B0D-207E90DB8DF7}">
      <text>
        <r>
          <rPr>
            <sz val="11"/>
            <color theme="1"/>
            <rFont val="Calibri"/>
            <family val="2"/>
            <scheme val="minor"/>
          </rPr>
          <t>======
ID#AAAAwYxCwxQ
Usuario    (2023-05-04 18:27:00)
Describa el numero de veces que se ejecuta la actividad en 1 año</t>
        </r>
      </text>
    </comment>
    <comment ref="I11" authorId="0" shapeId="0" xr:uid="{1AA783A3-CD67-42F0-848D-F92988E35764}">
      <text>
        <r>
          <rPr>
            <sz val="11"/>
            <color theme="1"/>
            <rFont val="Calibri"/>
            <family val="2"/>
            <scheme val="minor"/>
          </rPr>
          <t>======
ID#AAAAwYxCwxQ
Usuario    (2023-05-04 18:27:00)
Describa el numero de veces que se ejecuta la actividad en 1 año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C5406115-8B67-45D6-9D31-79D59D3781A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2BEFC72D-D2F8-49BA-8937-42760A43DF7B}">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B0CFEEF0-5BAC-4EE2-904C-BE6DAECC2E1B}">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99737960-3E08-42E1-B327-2FF63F085637}">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E0ED098C-9DA9-4095-B792-B2426655A3B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931DD1B3-6BC2-47EA-8D26-2361DD58B605}">
      <text>
        <r>
          <rPr>
            <b/>
            <sz val="9"/>
            <color indexed="81"/>
            <rFont val="Tahoma"/>
            <family val="2"/>
          </rPr>
          <t>Usuario:</t>
        </r>
        <r>
          <rPr>
            <sz val="9"/>
            <color indexed="81"/>
            <rFont val="Tahoma"/>
            <family val="2"/>
          </rPr>
          <t xml:space="preserve">
Permite agrupar los riesgos identificados</t>
        </r>
      </text>
    </comment>
    <comment ref="H8" authorId="0" shapeId="0" xr:uid="{BDEF3949-2946-4DB7-99F9-D1A42AC9D97F}">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F28C94C9-FA2E-49F3-A571-7546A3C9FE7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64CFEA50-CD85-4F09-A6AD-6629AC959380}">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9958D0E6-5240-48B0-BBC6-E9426C58EB49}">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D252F5F6-2323-495C-8850-C4DB4EC9B0ED}">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8B4682C1-FB5E-4C37-9F55-AE59F8D8880E}">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439D63F6-D6ED-4C99-AC40-3093A9CB442E}">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1EC79C03-2C74-4BFE-A241-6FCB27D2AD8E}">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91E81AE6-F1A8-4655-A983-60AD3C946EA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D7FB1A59-D7F6-4E19-B52A-3A7D4EC97D3B}">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D6A4D030-0DEC-4DDF-8F11-7A525EB688B1}">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2EEB35AB-2B5E-4BF2-B3C0-454E199387A2}">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1B56FF91-4129-448B-AC1D-131BFDE127B6}">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F73BC458-22F8-4FC1-B405-462EE1237E1C}">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62857713-D911-4B62-8BF7-24F902A8523C}">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591E5DDE-2302-4AC2-8A5B-A303F27D066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C379FAA5-BE56-4EB6-BA59-D7B288B92A50}">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5401EF27-1646-4527-9FB6-A0A6390B08B8}">
      <text>
        <r>
          <rPr>
            <b/>
            <sz val="9"/>
            <color indexed="81"/>
            <rFont val="Tahoma"/>
            <family val="2"/>
          </rPr>
          <t>Usuario:</t>
        </r>
        <r>
          <rPr>
            <sz val="9"/>
            <color indexed="81"/>
            <rFont val="Tahoma"/>
            <family val="2"/>
          </rPr>
          <t xml:space="preserve">
Permite agrupar los riesgos identificados</t>
        </r>
      </text>
    </comment>
    <comment ref="H8" authorId="0" shapeId="0" xr:uid="{9C49AEC8-A70A-4A1A-880C-098709DD4941}">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L8" authorId="0" shapeId="0" xr:uid="{B29384C3-A05F-4558-BB2C-BCCDAE9CFEF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C265CD57-9803-45BD-9A9C-B45E5289BF9C}">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AD377FBE-72E4-41E2-89D2-1993376A680F}">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422F9A78-15A0-423C-9C75-17A6FEFF4485}">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41950530-A716-46DD-8D9F-3C7540A48B4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7BA777D0-AF16-4AA4-BB4F-CC9754676482}">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FFBD09E8-1A56-42A0-936D-A91A378E6B01}">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8ACCA8F3-C09E-4847-9015-FFE3E276EE02}">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D6A44B7-AC75-442A-A850-1DEABA7E8D58}">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4105DDBF-4DD6-4452-B238-8771EAC70C13}">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7FC858A4-0AE8-470D-8BD9-B851AB07594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6DB2233B-1D2E-43EB-B460-827AF07431FA}">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90EA0309-C193-4368-9B9D-96E17623DF7B}">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46DEEC6-DE18-4684-A6EB-F48E9CE0F9FD}">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973310E3-65CE-4D2B-A6DE-934FC6B7E431}">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E22AB947-3C76-451B-A384-A14D7581D4D7}">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BF32E7E8-B03D-4165-8FFB-B4CF704AAA23}">
      <text>
        <r>
          <rPr>
            <b/>
            <sz val="9"/>
            <color indexed="81"/>
            <rFont val="Tahoma"/>
            <family val="2"/>
          </rPr>
          <t>Usuario:</t>
        </r>
        <r>
          <rPr>
            <sz val="9"/>
            <color indexed="81"/>
            <rFont val="Tahoma"/>
            <family val="2"/>
          </rPr>
          <t xml:space="preserve">
Permite agrupar los riesgos identificados</t>
        </r>
      </text>
    </comment>
    <comment ref="G8" authorId="0" shapeId="0" xr:uid="{27E46C5F-EF66-4C1C-A7F3-D87B72490DAC}">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F78EC8E0-ADD3-4D1E-BD4D-37FC2B61508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3D45E329-22D8-4218-9B0A-78C18A3F9FEC}">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F81D4171-A447-4B7F-964A-0ADEA7C9B84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D7ACC34D-803C-4676-B899-60515359722E}">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53AE080D-81CC-41DE-9636-917A44C9B2EB}">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8155C5A4-EB3A-41F8-86C3-FE7BE870A800}">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3E68DFCE-B1B0-400F-B33F-333438B45003}">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261328F5-E9F3-4830-B2AD-981AB794F33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753DB9A4-D85C-4A53-B1A3-D152F30003C0}">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3B379124-E644-4253-8083-1DB38A4FDA46}">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1B560AE1-0D82-42B0-B777-A7FA84C8184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978E31A6-3191-4453-842C-95261F340199}">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7F2349EF-49AA-4131-9E8C-7828B86F9F7D}">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4F52FA9-53EA-42DA-BBFE-3853975650B9}">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54F32053-BE43-40F1-B238-BD1AD5120CE6}">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FFC9B309-28D1-40A0-ABF0-688540627329}">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E61B1F4A-A3E3-4120-829F-18F436133FD1}">
      <text>
        <r>
          <rPr>
            <b/>
            <sz val="9"/>
            <color indexed="81"/>
            <rFont val="Tahoma"/>
            <family val="2"/>
          </rPr>
          <t>Usuario:</t>
        </r>
        <r>
          <rPr>
            <sz val="9"/>
            <color indexed="81"/>
            <rFont val="Tahoma"/>
            <family val="2"/>
          </rPr>
          <t xml:space="preserve">
Permite agrupar los riesgos identificados</t>
        </r>
      </text>
    </comment>
    <comment ref="G8" authorId="0" shapeId="0" xr:uid="{65845BA8-13A8-4459-9006-279FCABDDB6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FD9FE1DA-0673-4F75-A762-4CC0B1A5F03F}">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BEB42B62-D64B-424F-9E12-2572CEB6D713}">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A3C4F59D-FB1D-4E1C-B1E4-8C89FBC1CAA5}">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3ED2E9CA-7448-4DE4-B1F3-5B1DC9FCBC42}">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5176DF9-D86D-4213-88EC-6E8392663EA9}">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41FFFC64-3393-455A-BDD0-B32BDFFC6C74}">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31DACBB3-487C-4E3B-AE4D-656A578B812E}">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9B141D0D-2C47-4D47-BF91-AF8B96DC1EFA}">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1011D77E-9EE8-426F-9C8E-2677225930F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56675706-E33F-4F3A-8D7C-499A7DDBDF3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2635DD49-B83D-4A2B-B2E7-98562251135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06DC8FC5-1B92-4D48-859C-11397D099FCA}">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781D8954-9087-4E0A-AB5A-B08A44B7DB73}">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879B314F-22B6-4900-8BFF-E2731844751E}">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F20A713B-FDDE-4276-950D-B87D46647332}">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83169B76-2459-49B4-9A85-50E75439C2C5}">
      <text>
        <r>
          <rPr>
            <b/>
            <sz val="9"/>
            <color indexed="81"/>
            <rFont val="Tahoma"/>
            <family val="2"/>
          </rPr>
          <t>Usuario:</t>
        </r>
        <r>
          <rPr>
            <sz val="9"/>
            <color indexed="81"/>
            <rFont val="Tahoma"/>
            <family val="2"/>
          </rPr>
          <t xml:space="preserve">
Permite agrupar los riesgos identificados</t>
        </r>
      </text>
    </comment>
    <comment ref="G8" authorId="0" shapeId="0" xr:uid="{3B8644B4-58EE-4163-BFB5-FDE98231A4C4}">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4A03B4C8-2E46-476E-96C8-B413789FA63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E65E58C0-7A24-4CF3-879B-7331C5A29DB8}">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C10BEC3E-0BC1-4BB5-A717-E7A94C2297B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92CE737C-136F-42F5-8632-71599F15C88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ED87CEA7-7A76-4D3A-95E8-1E5645DECC5F}">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37BD4E05-B0E9-4496-B6C0-924265D17998}">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46FB71DA-E0BA-447E-A558-ADD0FF104FE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0199C714-39FC-4C63-826E-7D3677A8BDF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7F252CDC-0386-4293-A6EB-CE915A167270}">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628B6730-9B13-4195-AB32-907E2ED28420}">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762A17F0-523F-4F70-8AF5-06D24F8AC94B}">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BA756471-57B8-4277-8BA1-FFFA105318F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71D1A806-FC21-41A6-9D54-BA90B8535516}">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D85C3CBA-4931-4380-A1D7-C3FDD8A0327F}">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F5CE1F88-E7CB-433B-BC76-AFE28C02B5D0}">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14F0F825-86DF-4B87-8076-9776AA10DB02}">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D3C02FE4-5BDF-4FD1-A69C-1C27A5DCDA85}">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BBA67E0E-0D94-4623-95E8-5494701829AD}">
      <text>
        <r>
          <rPr>
            <b/>
            <sz val="9"/>
            <color indexed="81"/>
            <rFont val="Tahoma"/>
            <family val="2"/>
          </rPr>
          <t>Usuario:</t>
        </r>
        <r>
          <rPr>
            <sz val="9"/>
            <color indexed="81"/>
            <rFont val="Tahoma"/>
            <family val="2"/>
          </rPr>
          <t xml:space="preserve">
Permite agrupar los riesgos identificados</t>
        </r>
      </text>
    </comment>
    <comment ref="G8" authorId="0" shapeId="0" xr:uid="{E5210061-AF3C-4659-AA18-B56C2A6672D0}">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91606AB9-D482-42A6-92D8-71E07D15C99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74978C18-B304-43C3-B06C-26C18665488B}">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2FFADD04-6709-4BBB-A7F0-17AB83F9F8F7}">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6547DC95-ADD3-47B5-97C9-417C1250073D}">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EE46674B-7141-4A39-82F9-B8805D4C2A5A}">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2E4A4ACE-B021-4075-8315-8F97DB556C22}">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0799A2E6-F93E-4132-B19C-7CB60A953FF4}">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C1F193EF-F908-49DA-8964-90AD16A1A7A0}">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69602506-FC49-4CC5-BFE2-9A934796AB4D}">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DECDD028-75DD-48D0-AA39-9CF329815591}">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E841D011-FD78-4F16-A235-031ADEA8BF99}">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4D945CC0-F11B-411C-ACB9-0D0180C5D36B}">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DF70620D-4DD3-44C0-A799-057E8DF43E75}">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D9521981-B0DF-411B-9630-EDC4461AB719}">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EAC9287F-B1EC-4367-824F-A8E714BCCBC6}">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2FE47AEB-B3D5-4162-AE78-06C1DDB813B0}">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497C3FAD-FB97-4956-B893-4966F1AF2A7F}">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3FF439A-94B5-4F16-A318-C31823B7938F}">
      <text>
        <r>
          <rPr>
            <b/>
            <sz val="9"/>
            <color indexed="81"/>
            <rFont val="Tahoma"/>
            <family val="2"/>
          </rPr>
          <t>Usuario:</t>
        </r>
        <r>
          <rPr>
            <sz val="9"/>
            <color indexed="81"/>
            <rFont val="Tahoma"/>
            <family val="2"/>
          </rPr>
          <t xml:space="preserve">
Permite agrupar los riesgos identificados</t>
        </r>
      </text>
    </comment>
    <comment ref="G8" authorId="0" shapeId="0" xr:uid="{2BE76BA5-CB76-4F06-BC97-4903D71D48BA}">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5E23DC1C-A1E5-4970-9FF2-43BF3297834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06B03884-406B-4A26-97AD-E3A73A625548}">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E83F770D-3FC8-4C4A-860C-CA566FF5696B}">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BD84F4ED-24ED-425F-89A3-C131888E163C}">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F92D2423-8931-439F-BD3D-6BD7C16084EE}">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1CDADB04-FD4F-4899-9471-879592927E6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CA838654-7D71-4F85-B743-20186B19F9C4}">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410FB104-5D7A-4D51-9A09-CFE87E2320A6}">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1CA02B3B-5415-408E-9401-96D4B3FF6869}">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70D8E330-1577-407C-B158-62C18D647334}">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A2D9B645-4DD8-4A18-B65B-FC2B927D0053}">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C8" authorId="0" shapeId="0" xr:uid="{CE62CBF4-0100-4765-AF7A-DEC9C7BC24C5}">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D8" authorId="0" shapeId="0" xr:uid="{9AB840B4-E7BB-4228-89DC-9146C54BB8E2}">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E8" authorId="0" shapeId="0" xr:uid="{D0CF41ED-5D8D-40C3-A7D9-6939175FCC9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F8" authorId="0" shapeId="0" xr:uid="{160F14D8-C958-4FEE-BDB5-F73665A1F1F6}">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G8" authorId="0" shapeId="0" xr:uid="{4A73E953-2712-4DD0-A466-9907D247D0A1}">
      <text>
        <r>
          <rPr>
            <b/>
            <sz val="9"/>
            <color indexed="81"/>
            <rFont val="Tahoma"/>
            <family val="2"/>
          </rPr>
          <t>Usuario:</t>
        </r>
        <r>
          <rPr>
            <sz val="9"/>
            <color indexed="81"/>
            <rFont val="Tahoma"/>
            <family val="2"/>
          </rPr>
          <t xml:space="preserve">
Permite agrupar los riesgos identificados</t>
        </r>
      </text>
    </comment>
    <comment ref="H8" authorId="0" shapeId="0" xr:uid="{221A9A6F-E8F6-4E3D-BE31-719B4C40D9B2}">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L8" authorId="0" shapeId="0" xr:uid="{04D417E2-3F5C-4754-9944-74CD528E9ABB}">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R8" authorId="0" shapeId="0" xr:uid="{617A17C4-0ED5-4571-931B-FD4EB2DEA50E}">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FD0BC335-FFD9-43B3-9C49-91979E44FEBE}">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09166B6B-E239-45C6-A6F2-FB5078D0F0A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11E7A268-FA4D-4386-A015-D3E757637BD6}">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5022B65D-0555-4DFD-A9E1-19B80FFD1FE0}">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A6E65842-109A-4072-A294-A469B38D10B6}">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496542BE-DE11-4D1A-8B15-898BEE86E231}">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BC6D5A67-083C-45A8-9417-B3D747B77486}">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I9" authorId="0" shapeId="0" xr:uid="{ABE4E40D-E2B4-4D7B-A6BE-A48D666DECCA}">
      <text>
        <r>
          <rPr>
            <b/>
            <sz val="9"/>
            <color indexed="81"/>
            <rFont val="Tahoma"/>
            <family val="2"/>
          </rPr>
          <t>Usuario:</t>
        </r>
        <r>
          <rPr>
            <sz val="9"/>
            <color indexed="81"/>
            <rFont val="Tahoma"/>
            <family val="2"/>
          </rPr>
          <t xml:space="preserve">
Describa el numero de veces que se ejecuta la actividad en 1 año</t>
        </r>
      </text>
    </comment>
    <comment ref="I11" authorId="0" shapeId="0" xr:uid="{299C605A-6872-438C-BAF6-9AE9127F4E7F}">
      <text>
        <r>
          <rPr>
            <b/>
            <sz val="9"/>
            <color indexed="81"/>
            <rFont val="Tahoma"/>
            <family val="2"/>
          </rPr>
          <t>Usuario:</t>
        </r>
        <r>
          <rPr>
            <sz val="9"/>
            <color indexed="81"/>
            <rFont val="Tahoma"/>
            <family val="2"/>
          </rPr>
          <t xml:space="preserve">
Describa el numero de veces que se ejecuta la actividad en 1 año</t>
        </r>
      </text>
    </comment>
    <comment ref="I13" authorId="0" shapeId="0" xr:uid="{DA06E3F4-07DF-4289-ABB1-6F29B05CB2FB}">
      <text>
        <r>
          <rPr>
            <b/>
            <sz val="9"/>
            <color indexed="81"/>
            <rFont val="Tahoma"/>
            <family val="2"/>
          </rPr>
          <t>Usuario:</t>
        </r>
        <r>
          <rPr>
            <sz val="9"/>
            <color indexed="81"/>
            <rFont val="Tahoma"/>
            <family val="2"/>
          </rPr>
          <t xml:space="preserve">
Describa el numero de veces que se ejecuta la actividad en 1 año</t>
        </r>
      </text>
    </comment>
    <comment ref="I16" authorId="0" shapeId="0" xr:uid="{08D68346-7F69-4FEE-996B-37E0AF508D80}">
      <text>
        <r>
          <rPr>
            <b/>
            <sz val="9"/>
            <color indexed="81"/>
            <rFont val="Tahoma"/>
            <family val="2"/>
          </rPr>
          <t>Usuario:</t>
        </r>
        <r>
          <rPr>
            <sz val="9"/>
            <color indexed="81"/>
            <rFont val="Tahoma"/>
            <family val="2"/>
          </rPr>
          <t xml:space="preserve">
Describa el numero de veces que se ejecuta la actividad en 1 año</t>
        </r>
      </text>
    </comment>
    <comment ref="I18" authorId="0" shapeId="0" xr:uid="{E9725BC4-079B-4937-BD3E-3292B8A6E3CF}">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N7" authorId="0" shapeId="0" xr:uid="{B707C535-A393-4B7C-84AA-E21380556B31}">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84A74222-F851-46B2-B3CD-D242E0C4C36E}">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CE4C8CF8-3F82-47AB-8747-98B42CEA06C7}">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C8DC8C0F-D046-43BE-8E66-1CD0AA24CB05}">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68B1B4F1-A997-4B70-AF9F-43811B04A254}">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D588396-F9B8-4A7B-AE48-7B3AFB1B0D61}">
      <text>
        <r>
          <rPr>
            <b/>
            <sz val="9"/>
            <color indexed="81"/>
            <rFont val="Tahoma"/>
            <family val="2"/>
          </rPr>
          <t>Usuario:</t>
        </r>
        <r>
          <rPr>
            <sz val="9"/>
            <color indexed="81"/>
            <rFont val="Tahoma"/>
            <family val="2"/>
          </rPr>
          <t xml:space="preserve">
Permite agrupar los riesgos identificados</t>
        </r>
      </text>
    </comment>
    <comment ref="G8" authorId="0" shapeId="0" xr:uid="{D6CDC375-5BBC-40E3-8701-FEBAA1A1E22D}">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 modo, la probabilidad inherente será el número de veces que se pasa por el punto de riesgo en el periodo de 1 año.</t>
        </r>
      </text>
    </comment>
    <comment ref="K8" authorId="0" shapeId="0" xr:uid="{1108592C-5C28-4509-B849-A67F61D71F14}">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niveles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798F47A0-0086-4D8A-B14D-9B76A2A427D8}">
      <text>
        <r>
          <rPr>
            <b/>
            <sz val="9"/>
            <color indexed="81"/>
            <rFont val="Tahoma"/>
            <family val="2"/>
          </rPr>
          <t>Usuario:</t>
        </r>
        <r>
          <rPr>
            <sz val="9"/>
            <color indexed="81"/>
            <rFont val="Tahoma"/>
            <family val="2"/>
          </rPr>
          <t xml:space="preserve">
Un control se define como la medida que permite reducir o mitigar el riesgo</t>
        </r>
      </text>
    </comment>
    <comment ref="X8" authorId="0" shapeId="0" xr:uid="{0AD309A5-0F15-49AB-B5F5-D00692721EB0}">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Y8" authorId="0" shapeId="0" xr:uid="{AD01C657-0C49-4248-8646-25AE34C47371}">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Z8" authorId="0" shapeId="0" xr:uid="{E0AA6A67-3398-45B1-AD0D-EBDA57811E8A}">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AA8" authorId="0" shapeId="0" xr:uid="{D132CD9A-5064-4533-9C82-2F635102D289}">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D8" authorId="0" shapeId="0" xr:uid="{7370D749-6DA3-48D5-B22B-1FCC7CDF2778}">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E8" authorId="0" shapeId="0" xr:uid="{F785DEBF-1C25-4D4C-AD91-191B3CBA3B7C}">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F8" authorId="0" shapeId="0" xr:uid="{258713E1-275D-4AAF-BEF2-7440948A5A7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FE462C39-4CC3-4397-B2CB-A8C289D302D2}">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3D0E9681-40D8-43EC-9810-46DC50C8BD41}">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AD281B68-40DA-4F6E-B44A-8821090A81CE}">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84EE4FCE-CFC3-4368-A415-E40AC24052A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M7" authorId="0" shapeId="0" xr:uid="{07C1B181-C4B9-4154-BE9E-27C77D27FE2B}">
      <text>
        <r>
          <rPr>
            <b/>
            <sz val="9"/>
            <color indexed="81"/>
            <rFont val="Tahoma"/>
            <family val="2"/>
          </rPr>
          <t>Usuario:</t>
        </r>
        <r>
          <rPr>
            <sz val="9"/>
            <color indexed="81"/>
            <rFont val="Tahoma"/>
            <family val="2"/>
          </rPr>
          <t xml:space="preserve">
</t>
        </r>
        <r>
          <rPr>
            <b/>
            <sz val="9"/>
            <color indexed="81"/>
            <rFont val="Tahoma"/>
            <family val="2"/>
          </rPr>
          <t>Reducir - Mitigar:</t>
        </r>
        <r>
          <rPr>
            <sz val="9"/>
            <color indexed="81"/>
            <rFont val="Tahoma"/>
            <family val="2"/>
          </rPr>
          <t xml:space="preserve"> Después de realizar un análisis y considerar los niveles de riesgo se implementan acciones que mitiguen el nivel de riesgo. No necesariamente es un control adicional.
</t>
        </r>
        <r>
          <rPr>
            <b/>
            <sz val="9"/>
            <color indexed="81"/>
            <rFont val="Tahoma"/>
            <family val="2"/>
          </rPr>
          <t>Reducir – Transferir:</t>
        </r>
        <r>
          <rPr>
            <sz val="9"/>
            <color indexed="81"/>
            <rFont val="Tahoma"/>
            <family val="2"/>
          </rPr>
          <t xml:space="preserve"> Después de realizar un análisis, se considera que la mejor estrategia es tercerizar el proceso o trasladar el riesgo a través de seguros o pólizas. La responsabilidad económica recae sobre un tercero, pero no se transfiere la responsabilidad sobre el tema reputacional. 
</t>
        </r>
        <r>
          <rPr>
            <b/>
            <sz val="9"/>
            <color indexed="81"/>
            <rFont val="Tahoma"/>
            <family val="2"/>
          </rPr>
          <t>Aceptar:</t>
        </r>
        <r>
          <rPr>
            <sz val="9"/>
            <color indexed="81"/>
            <rFont val="Tahoma"/>
            <family val="2"/>
          </rPr>
          <t xml:space="preserve"> Después de realizar un análisis y considerar los niveles de riesgo se determina asumir el mismo conociendo los efectos de su posible materialización.
</t>
        </r>
        <r>
          <rPr>
            <b/>
            <sz val="9"/>
            <color indexed="81"/>
            <rFont val="Tahoma"/>
            <family val="2"/>
          </rPr>
          <t>Evitar:</t>
        </r>
        <r>
          <rPr>
            <sz val="9"/>
            <color indexed="81"/>
            <rFont val="Tahoma"/>
            <family val="2"/>
          </rPr>
          <t xml:space="preserve"> Después de realizar un análisis y considerar que el nivel de riesgo es demasiado alta, se determina NO asumir la actividad que genera este riesgo.</t>
        </r>
      </text>
    </comment>
    <comment ref="B8" authorId="0" shapeId="0" xr:uid="{4FDC0269-EE85-4343-B4F2-0314C61773CF}">
      <text>
        <r>
          <rPr>
            <b/>
            <sz val="9"/>
            <color indexed="81"/>
            <rFont val="Tahoma"/>
            <family val="2"/>
          </rPr>
          <t>Usuario:</t>
        </r>
        <r>
          <rPr>
            <sz val="9"/>
            <color indexed="81"/>
            <rFont val="Tahoma"/>
            <family val="2"/>
          </rPr>
          <t xml:space="preserve">
</t>
        </r>
        <r>
          <rPr>
            <b/>
            <sz val="9"/>
            <color indexed="81"/>
            <rFont val="Tahoma"/>
            <family val="2"/>
          </rPr>
          <t>Impacto:</t>
        </r>
        <r>
          <rPr>
            <sz val="9"/>
            <color indexed="81"/>
            <rFont val="Tahoma"/>
            <family val="2"/>
          </rPr>
          <t xml:space="preserve"> las consecuencias que puede ocasionar a la organización la materialización del riesgo.</t>
        </r>
      </text>
    </comment>
    <comment ref="C8" authorId="0" shapeId="0" xr:uid="{9959BED3-AFEB-48A4-897C-A0CDF1F22F82}">
      <text>
        <r>
          <rPr>
            <b/>
            <sz val="9"/>
            <color indexed="81"/>
            <rFont val="Tahoma"/>
            <family val="2"/>
          </rPr>
          <t>Usuario:</t>
        </r>
        <r>
          <rPr>
            <sz val="9"/>
            <color indexed="81"/>
            <rFont val="Tahoma"/>
            <family val="2"/>
          </rPr>
          <t xml:space="preserve">
</t>
        </r>
        <r>
          <rPr>
            <b/>
            <sz val="9"/>
            <color indexed="81"/>
            <rFont val="Tahoma"/>
            <family val="2"/>
          </rPr>
          <t>Causa inmediata:</t>
        </r>
        <r>
          <rPr>
            <sz val="9"/>
            <color indexed="81"/>
            <rFont val="Tahoma"/>
            <family val="2"/>
          </rPr>
          <t xml:space="preserve"> circunstancias o situaciones más evidentes sobre las cuales se presenta el riesgo, las mismas no constituyen la causa principal o base para que se presente el riesgo.</t>
        </r>
      </text>
    </comment>
    <comment ref="D8" authorId="0" shapeId="0" xr:uid="{2E697125-F12B-4154-B4DE-0936D1C52F84}">
      <text>
        <r>
          <rPr>
            <b/>
            <sz val="9"/>
            <color indexed="81"/>
            <rFont val="Tahoma"/>
            <family val="2"/>
          </rPr>
          <t>Usuario:</t>
        </r>
        <r>
          <rPr>
            <sz val="9"/>
            <color indexed="81"/>
            <rFont val="Tahoma"/>
            <family val="2"/>
          </rPr>
          <t xml:space="preserve">
</t>
        </r>
        <r>
          <rPr>
            <b/>
            <sz val="9"/>
            <color indexed="81"/>
            <rFont val="Tahoma"/>
            <family val="2"/>
          </rPr>
          <t>Causa raíz:</t>
        </r>
        <r>
          <rPr>
            <sz val="9"/>
            <color indexed="81"/>
            <rFont val="Tahoma"/>
            <family val="2"/>
          </rPr>
          <t xml:space="preserve">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E8" authorId="0" shapeId="0" xr:uid="{34AB4FF9-7F32-4958-97E8-0297F3D28179}">
      <text>
        <r>
          <rPr>
            <b/>
            <sz val="9"/>
            <color indexed="81"/>
            <rFont val="Tahoma"/>
            <family val="2"/>
          </rPr>
          <t>Usuario:</t>
        </r>
        <r>
          <rPr>
            <sz val="9"/>
            <color indexed="81"/>
            <rFont val="Tahoma"/>
            <family val="2"/>
          </rPr>
          <t xml:space="preserve">
la </t>
        </r>
        <r>
          <rPr>
            <b/>
            <sz val="9"/>
            <color indexed="81"/>
            <rFont val="Tahoma"/>
            <family val="2"/>
          </rPr>
          <t>descripción del riesgo</t>
        </r>
        <r>
          <rPr>
            <sz val="9"/>
            <color indexed="81"/>
            <rFont val="Tahoma"/>
            <family val="2"/>
          </rPr>
          <t xml:space="preserve"> debe contener todos los detalles que sean necesarios y que sea fácil de entender tanto para el líder del proceso como para personas ajenas al proceso</t>
        </r>
      </text>
    </comment>
    <comment ref="F8" authorId="0" shapeId="0" xr:uid="{0E31EAEC-FE7C-44A3-9EF8-26D4AB034051}">
      <text>
        <r>
          <rPr>
            <b/>
            <sz val="9"/>
            <color indexed="81"/>
            <rFont val="Tahoma"/>
            <family val="2"/>
          </rPr>
          <t>Usuario:</t>
        </r>
        <r>
          <rPr>
            <sz val="9"/>
            <color indexed="81"/>
            <rFont val="Tahoma"/>
            <family val="2"/>
          </rPr>
          <t xml:space="preserve">
Permite agrupar los riesgos identificados</t>
        </r>
      </text>
    </comment>
    <comment ref="G8" authorId="0" shapeId="0" xr:uid="{DCA08E6E-EB67-4542-9BD7-9B6CB4CF5C8C}">
      <text>
        <r>
          <rPr>
            <b/>
            <sz val="9"/>
            <color indexed="81"/>
            <rFont val="Tahoma"/>
            <family val="2"/>
          </rPr>
          <t>Usuario:</t>
        </r>
        <r>
          <rPr>
            <sz val="9"/>
            <color indexed="81"/>
            <rFont val="Tahoma"/>
            <family val="2"/>
          </rPr>
          <t xml:space="preserve">
La probabilidad de ocurrencia estará asociada a la exposición al riesgo del proceso o actividad que se esté analizando. 
De estemodo, la probabilidad inherente será el número de veces que se pasa por el punto de riesgo en el periodo de 1 año.</t>
        </r>
      </text>
    </comment>
    <comment ref="K8" authorId="0" shapeId="0" xr:uid="{A2C85AB7-A693-46CA-A0AF-672DF487D9FC}">
      <text>
        <r>
          <rPr>
            <b/>
            <sz val="9"/>
            <color indexed="81"/>
            <rFont val="Tahoma"/>
            <family val="2"/>
          </rPr>
          <t>Usuario:</t>
        </r>
        <r>
          <rPr>
            <sz val="9"/>
            <color indexed="81"/>
            <rFont val="Tahoma"/>
            <family val="2"/>
          </rPr>
          <t xml:space="preserve">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Q8" authorId="0" shapeId="0" xr:uid="{85B1F502-4F8C-46E6-A211-E56C05E38CAE}">
      <text>
        <r>
          <rPr>
            <b/>
            <sz val="9"/>
            <color indexed="81"/>
            <rFont val="Tahoma"/>
            <family val="2"/>
          </rPr>
          <t>Usuario:</t>
        </r>
        <r>
          <rPr>
            <sz val="9"/>
            <color indexed="81"/>
            <rFont val="Tahoma"/>
            <family val="2"/>
          </rPr>
          <t xml:space="preserve">
Un control se define como la medida que permite reducir o mitigar el riesgo</t>
        </r>
      </text>
    </comment>
    <comment ref="W8" authorId="0" shapeId="0" xr:uid="{ED6C5383-D37A-406F-B634-38E5EFD823A4}">
      <text>
        <r>
          <rPr>
            <b/>
            <sz val="9"/>
            <color indexed="81"/>
            <rFont val="Tahoma"/>
            <family val="2"/>
          </rPr>
          <t>Usuario:</t>
        </r>
        <r>
          <rPr>
            <sz val="9"/>
            <color indexed="81"/>
            <rFont val="Tahoma"/>
            <family val="2"/>
          </rPr>
          <t xml:space="preserve">
</t>
        </r>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control accionado durante la ejecución del proceso. Estos controles detectan el riesgo, pero generan reprocesos.</t>
        </r>
      </text>
    </comment>
    <comment ref="X8" authorId="0" shapeId="0" xr:uid="{F9F4BC58-F0C4-4F8D-83CB-1DCFAB92D8DA}">
      <text>
        <r>
          <rPr>
            <b/>
            <sz val="9"/>
            <color indexed="81"/>
            <rFont val="Tahoma"/>
            <family val="2"/>
          </rPr>
          <t>Usuario:</t>
        </r>
        <r>
          <rPr>
            <sz val="9"/>
            <color indexed="81"/>
            <rFont val="Tahoma"/>
            <family val="2"/>
          </rPr>
          <t xml:space="preserve">
</t>
        </r>
        <r>
          <rPr>
            <b/>
            <sz val="9"/>
            <color indexed="81"/>
            <rFont val="Tahoma"/>
            <family val="2"/>
          </rPr>
          <t>Control correctivo</t>
        </r>
        <r>
          <rPr>
            <sz val="9"/>
            <color indexed="81"/>
            <rFont val="Tahoma"/>
            <family val="2"/>
          </rPr>
          <t>: control accionado en la salida del proceso y después de que se materializa el riesgo. Estos controles tienen costos implícitos.</t>
        </r>
      </text>
    </comment>
    <comment ref="Y8" authorId="0" shapeId="0" xr:uid="{A2B89916-89A5-497F-B3EA-AC813BDF2B9C}">
      <text>
        <r>
          <rPr>
            <b/>
            <sz val="9"/>
            <color indexed="81"/>
            <rFont val="Tahoma"/>
            <family val="2"/>
          </rPr>
          <t>Usuario:</t>
        </r>
        <r>
          <rPr>
            <sz val="9"/>
            <color indexed="81"/>
            <rFont val="Tahoma"/>
            <family val="2"/>
          </rPr>
          <t xml:space="preserve">
</t>
        </r>
        <r>
          <rPr>
            <b/>
            <sz val="9"/>
            <color indexed="81"/>
            <rFont val="Tahoma"/>
            <family val="2"/>
          </rPr>
          <t>Preventivo:</t>
        </r>
        <r>
          <rPr>
            <sz val="9"/>
            <color indexed="81"/>
            <rFont val="Tahoma"/>
            <family val="2"/>
          </rPr>
          <t xml:space="preserve"> Va hacia las causas del riesgo, aseguran el resultado final esperado.
</t>
        </r>
        <r>
          <rPr>
            <b/>
            <sz val="9"/>
            <color indexed="81"/>
            <rFont val="Tahoma"/>
            <family val="2"/>
          </rPr>
          <t>Detectivo:</t>
        </r>
        <r>
          <rPr>
            <sz val="9"/>
            <color indexed="81"/>
            <rFont val="Tahoma"/>
            <family val="2"/>
          </rPr>
          <t xml:space="preserve"> Detecta que algo ocurre y devuelve el proceso a los controles preventivos. Se pueden generar reprocesos.
</t>
        </r>
        <r>
          <rPr>
            <b/>
            <sz val="9"/>
            <color indexed="81"/>
            <rFont val="Tahoma"/>
            <family val="2"/>
          </rPr>
          <t>Correctivo:</t>
        </r>
        <r>
          <rPr>
            <sz val="9"/>
            <color indexed="81"/>
            <rFont val="Tahoma"/>
            <family val="2"/>
          </rPr>
          <t xml:space="preserve"> Dado que permiten reducir el impacto de la materialización del riesgo, tienen un costo en su implementación.
</t>
        </r>
      </text>
    </comment>
    <comment ref="Z8" authorId="0" shapeId="0" xr:uid="{C9BA377A-06D3-42C7-8688-093858A3DD5A}">
      <text>
        <r>
          <rPr>
            <b/>
            <sz val="9"/>
            <color indexed="81"/>
            <rFont val="Tahoma"/>
            <family val="2"/>
          </rPr>
          <t>Usuario:</t>
        </r>
        <r>
          <rPr>
            <sz val="9"/>
            <color indexed="81"/>
            <rFont val="Tahoma"/>
            <family val="2"/>
          </rPr>
          <t xml:space="preserve">
</t>
        </r>
        <r>
          <rPr>
            <b/>
            <sz val="9"/>
            <color indexed="81"/>
            <rFont val="Tahoma"/>
            <family val="2"/>
          </rPr>
          <t>Automático: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Manual:</t>
        </r>
        <r>
          <rPr>
            <sz val="9"/>
            <color indexed="81"/>
            <rFont val="Tahoma"/>
            <family val="2"/>
          </rPr>
          <t xml:space="preserve"> Controles que son ejecutados por una persona, tiene implícito el error humano.
</t>
        </r>
      </text>
    </comment>
    <comment ref="AC8" authorId="0" shapeId="0" xr:uid="{6CD4F373-0D7C-4028-9009-6498B9098210}">
      <text>
        <r>
          <rPr>
            <b/>
            <sz val="9"/>
            <color indexed="81"/>
            <rFont val="Tahoma"/>
            <family val="2"/>
          </rPr>
          <t>Usuario:</t>
        </r>
        <r>
          <rPr>
            <sz val="9"/>
            <color indexed="81"/>
            <rFont val="Tahoma"/>
            <family val="2"/>
          </rPr>
          <t xml:space="preserve">
</t>
        </r>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t>
        </r>
      </text>
    </comment>
    <comment ref="AD8" authorId="0" shapeId="0" xr:uid="{41C9406B-0263-46DB-902D-1316B3B7D0D4}">
      <text>
        <r>
          <rPr>
            <b/>
            <sz val="9"/>
            <color indexed="81"/>
            <rFont val="Tahoma"/>
            <family val="2"/>
          </rPr>
          <t>Usuario:</t>
        </r>
        <r>
          <rPr>
            <sz val="9"/>
            <color indexed="81"/>
            <rFont val="Tahoma"/>
            <family val="2"/>
          </rPr>
          <t xml:space="preserve">
</t>
        </r>
        <r>
          <rPr>
            <b/>
            <sz val="9"/>
            <color indexed="81"/>
            <rFont val="Tahoma"/>
            <family val="2"/>
          </rPr>
          <t>Continua:</t>
        </r>
        <r>
          <rPr>
            <sz val="9"/>
            <color indexed="81"/>
            <rFont val="Tahoma"/>
            <family val="2"/>
          </rPr>
          <t xml:space="preserve"> El control se aplica siempre que se realiza la actividad que conlleva el riesgo.
</t>
        </r>
        <r>
          <rPr>
            <b/>
            <sz val="9"/>
            <color indexed="81"/>
            <rFont val="Tahoma"/>
            <family val="2"/>
          </rPr>
          <t>Aleatoria:</t>
        </r>
        <r>
          <rPr>
            <sz val="9"/>
            <color indexed="81"/>
            <rFont val="Tahoma"/>
            <family val="2"/>
          </rPr>
          <t xml:space="preserve"> El control se aplica aleatoriamente a la actividad que conlleva el riesgo
</t>
        </r>
      </text>
    </comment>
    <comment ref="AE8" authorId="0" shapeId="0" xr:uid="{3064C48B-BB4A-496D-A833-99042AFB7064}">
      <text>
        <r>
          <rPr>
            <b/>
            <sz val="9"/>
            <color indexed="81"/>
            <rFont val="Tahoma"/>
            <family val="2"/>
          </rPr>
          <t>Usuario:</t>
        </r>
        <r>
          <rPr>
            <sz val="9"/>
            <color indexed="81"/>
            <rFont val="Tahoma"/>
            <family val="2"/>
          </rPr>
          <t xml:space="preserve">
</t>
        </r>
        <r>
          <rPr>
            <b/>
            <sz val="9"/>
            <color indexed="81"/>
            <rFont val="Tahoma"/>
            <family val="2"/>
          </rPr>
          <t>Con registro:</t>
        </r>
        <r>
          <rPr>
            <sz val="9"/>
            <color indexed="81"/>
            <rFont val="Tahoma"/>
            <family val="2"/>
          </rPr>
          <t xml:space="preserve"> 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
</t>
        </r>
      </text>
    </comment>
    <comment ref="H9" authorId="0" shapeId="0" xr:uid="{3D2D48BD-3999-42DD-A50E-F61A3EAA064D}">
      <text>
        <r>
          <rPr>
            <b/>
            <sz val="9"/>
            <color indexed="81"/>
            <rFont val="Tahoma"/>
            <family val="2"/>
          </rPr>
          <t>Usuario:</t>
        </r>
        <r>
          <rPr>
            <sz val="9"/>
            <color indexed="81"/>
            <rFont val="Tahoma"/>
            <family val="2"/>
          </rPr>
          <t xml:space="preserve">
Describa el numero de veces que se ejecuta la actividad en 1 año</t>
        </r>
      </text>
    </comment>
    <comment ref="H11" authorId="0" shapeId="0" xr:uid="{EFF90B60-167A-424E-A034-04F5E46C1D02}">
      <text>
        <r>
          <rPr>
            <b/>
            <sz val="9"/>
            <color indexed="81"/>
            <rFont val="Tahoma"/>
            <family val="2"/>
          </rPr>
          <t>Usuario:</t>
        </r>
        <r>
          <rPr>
            <sz val="9"/>
            <color indexed="81"/>
            <rFont val="Tahoma"/>
            <family val="2"/>
          </rPr>
          <t xml:space="preserve">
Describa el numero de veces que se ejecuta la actividad en 1 año</t>
        </r>
      </text>
    </comment>
    <comment ref="H13" authorId="0" shapeId="0" xr:uid="{2F9BFADD-5DFE-4471-8AD8-E5D6C9BFE124}">
      <text>
        <r>
          <rPr>
            <b/>
            <sz val="9"/>
            <color indexed="81"/>
            <rFont val="Tahoma"/>
            <family val="2"/>
          </rPr>
          <t>Usuario:</t>
        </r>
        <r>
          <rPr>
            <sz val="9"/>
            <color indexed="81"/>
            <rFont val="Tahoma"/>
            <family val="2"/>
          </rPr>
          <t xml:space="preserve">
Describa el numero de veces que se ejecuta la actividad en 1 año</t>
        </r>
      </text>
    </comment>
    <comment ref="H15" authorId="0" shapeId="0" xr:uid="{988E2F1A-93D1-4A9A-B52F-56D9C7CDC5F1}">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sharedStrings.xml><?xml version="1.0" encoding="utf-8"?>
<sst xmlns="http://schemas.openxmlformats.org/spreadsheetml/2006/main" count="3629" uniqueCount="1020">
  <si>
    <t>Frecuencia</t>
  </si>
  <si>
    <t>Probabilidad inherente</t>
  </si>
  <si>
    <t>%</t>
  </si>
  <si>
    <t>Zona de riesgo inherente</t>
  </si>
  <si>
    <t>La actividad que conlleva el riesgo se ejecuta como máximos 2 veces por año</t>
  </si>
  <si>
    <t>Muy Baja</t>
  </si>
  <si>
    <t>Baja</t>
  </si>
  <si>
    <t>Media</t>
  </si>
  <si>
    <t>Muy Alta</t>
  </si>
  <si>
    <t>La actividad que conlleva el riesgo se ejecuta más de 5000 veces por año</t>
  </si>
  <si>
    <t>La actividad que conlleva el riesgo se ejecuta de 3 a 24 veces por año</t>
  </si>
  <si>
    <t>La actividad que conlleva el riesgo se ejecuta de 24 a 500 veces por año</t>
  </si>
  <si>
    <t>La actividad que conlleva el riesgo se ejecuta mínimo 500 veces al año y máximo 5000 vecespor año</t>
  </si>
  <si>
    <t>Frecuencia de la Actividad</t>
  </si>
  <si>
    <t>Probabilidad</t>
  </si>
  <si>
    <t>A l t a</t>
  </si>
  <si>
    <t>Afectación Económica</t>
  </si>
  <si>
    <t>Afectación menor a 10 SMLMV</t>
  </si>
  <si>
    <t>Entre 10 y 50 SMLMV</t>
  </si>
  <si>
    <t>Entre 50 y 100 SMLMV</t>
  </si>
  <si>
    <t>Entre 100 y 500 SMLMV</t>
  </si>
  <si>
    <t>Mayor a 500 SMLMV</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</si>
  <si>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</si>
  <si>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</si>
  <si>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</si>
  <si>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</si>
  <si>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</si>
  <si>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</si>
  <si>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</si>
  <si>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</si>
  <si>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a nivel nacional, con efecto publicitario sostenido a nivel país</t>
  </si>
  <si>
    <t>Bajo</t>
  </si>
  <si>
    <t>Alto</t>
  </si>
  <si>
    <t>Extremo</t>
  </si>
  <si>
    <t>Implementación</t>
  </si>
  <si>
    <t>Calificación</t>
  </si>
  <si>
    <t>Documentación</t>
  </si>
  <si>
    <t>Evidencia</t>
  </si>
  <si>
    <t>Probabilidad Residual Final</t>
  </si>
  <si>
    <t>Probabilidad Residual</t>
  </si>
  <si>
    <t>Impacto Residual Final</t>
  </si>
  <si>
    <t>Zona de Riesgo Final</t>
  </si>
  <si>
    <t>Tratamiento</t>
  </si>
  <si>
    <t>Afectación</t>
  </si>
  <si>
    <t>Atributos</t>
  </si>
  <si>
    <t>Probabilidad (Controles preventivos y Detectivos)</t>
  </si>
  <si>
    <t>Impacto (Controles Correctivos)</t>
  </si>
  <si>
    <t>Tipo de control</t>
  </si>
  <si>
    <t>Preventivo</t>
  </si>
  <si>
    <t>Detectivo</t>
  </si>
  <si>
    <t>Correctivo</t>
  </si>
  <si>
    <t>Manual</t>
  </si>
  <si>
    <t>Automático</t>
  </si>
  <si>
    <t>Documentado</t>
  </si>
  <si>
    <t>Sin documentar</t>
  </si>
  <si>
    <t>Continua</t>
  </si>
  <si>
    <t>Aleatoria</t>
  </si>
  <si>
    <t>Con registro</t>
  </si>
  <si>
    <t>Sin registro</t>
  </si>
  <si>
    <t>Afectación económica</t>
  </si>
  <si>
    <t>Por multa y sanción del ente regular</t>
  </si>
  <si>
    <t>Ejecución y administración de procesos</t>
  </si>
  <si>
    <t>Clasificación de riesgos</t>
  </si>
  <si>
    <t>Fraude externo</t>
  </si>
  <si>
    <t>Fraude interno</t>
  </si>
  <si>
    <t>Fallas tecnológicas</t>
  </si>
  <si>
    <t>Relaciones laborales</t>
  </si>
  <si>
    <t>Usuarios, productos y prácticas</t>
  </si>
  <si>
    <t>Daños a activos fijos/ eventos externos</t>
  </si>
  <si>
    <t>X</t>
  </si>
  <si>
    <t>Control</t>
  </si>
  <si>
    <t>Reducir - Mitigar</t>
  </si>
  <si>
    <t>Reducir - Transferir</t>
  </si>
  <si>
    <t>Aceptar</t>
  </si>
  <si>
    <t>Evitar</t>
  </si>
  <si>
    <t>El riesgo afecta la imagen de la entidad con efecto publicitario sostenido a nivel de sector administrativo, nivel departamental o municipal.</t>
  </si>
  <si>
    <t>Identificación del Riesgo</t>
  </si>
  <si>
    <t>Plan de acción</t>
  </si>
  <si>
    <t>Responsable</t>
  </si>
  <si>
    <t>Fecha de Seguimiento</t>
  </si>
  <si>
    <t>Seguimiento</t>
  </si>
  <si>
    <t>Estado</t>
  </si>
  <si>
    <t>Clasificación del riesgo
(Seleccionar)</t>
  </si>
  <si>
    <t>Frecuencia
(Seleccionar)</t>
  </si>
  <si>
    <t xml:space="preserve">Impacto inherente
(Seleccionar)
</t>
  </si>
  <si>
    <t>Tipo 
(Seleccionar)</t>
  </si>
  <si>
    <t>Implementación
(Seleccionar)</t>
  </si>
  <si>
    <t>FACTOR</t>
  </si>
  <si>
    <t>DEFINICIÓN</t>
  </si>
  <si>
    <t>DESCRIPCIÓN</t>
  </si>
  <si>
    <t>Procesos</t>
  </si>
  <si>
    <t xml:space="preserve">Eventos relacionados con errores en las actividades que deben realizar los servidores de la organización. </t>
  </si>
  <si>
    <t>Falla de procedimientos</t>
  </si>
  <si>
    <t xml:space="preserve">Errores de grabación, autorización </t>
  </si>
  <si>
    <t xml:space="preserve">Errores en cálculos para pagos internos y externos </t>
  </si>
  <si>
    <t xml:space="preserve">Falta de capacitación, temas relacionados con el personal </t>
  </si>
  <si>
    <t>Talento Humano</t>
  </si>
  <si>
    <t xml:space="preserve">Incluye seguridad y salud en el trabajo. Se analiza posible dolo e intención frente a la corrupción </t>
  </si>
  <si>
    <t xml:space="preserve">Hurto activos </t>
  </si>
  <si>
    <t xml:space="preserve">Posibles comportamientos no éticos de los empleados </t>
  </si>
  <si>
    <t xml:space="preserve">Fraude interno (corrupción, soborno) </t>
  </si>
  <si>
    <t xml:space="preserve">Tecnología </t>
  </si>
  <si>
    <t xml:space="preserve">Eventos relacionados con la infraestructura tecnológica de la entidad. </t>
  </si>
  <si>
    <t xml:space="preserve">Daño de equipos </t>
  </si>
  <si>
    <t xml:space="preserve">Caída de aplicaciones </t>
  </si>
  <si>
    <t xml:space="preserve">Caída de redes </t>
  </si>
  <si>
    <t xml:space="preserve">Errores en programas </t>
  </si>
  <si>
    <t xml:space="preserve">Infraestructura </t>
  </si>
  <si>
    <t xml:space="preserve">Eventos relacionados con la infraestructura física de la entidad </t>
  </si>
  <si>
    <t xml:space="preserve">Derrumbes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</si>
  <si>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</si>
  <si>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</si>
  <si>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</si>
  <si>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</si>
  <si>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</si>
  <si>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</si>
  <si>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</si>
  <si>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</si>
  <si>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ÁREAS FACTORES DE RIESGO</t>
  </si>
  <si>
    <t>Clasificación</t>
  </si>
  <si>
    <t>Factor de riesgo</t>
  </si>
  <si>
    <t>Descripción</t>
  </si>
  <si>
    <t xml:space="preserve">Ejecución y administración de procesos </t>
  </si>
  <si>
    <t>Proceso</t>
  </si>
  <si>
    <t xml:space="preserve">Pérdidas derivadas de errores en la ejecución y administración de procesos </t>
  </si>
  <si>
    <t xml:space="preserve">Fraude externo </t>
  </si>
  <si>
    <t>Evento externo</t>
  </si>
  <si>
    <t xml:space="preserve">Pérdida derivada de actos de fraude por personas ajenas a la organización (no participa personal de la entidad). </t>
  </si>
  <si>
    <t xml:space="preserve">Fraude interno </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</si>
  <si>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</si>
  <si>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Fallas tecnológicas </t>
  </si>
  <si>
    <t>Tecnología</t>
  </si>
  <si>
    <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</si>
  <si>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</si>
  <si>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</si>
  <si>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</si>
  <si>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 xml:space="preserve">Usuarios, productos y prácticas </t>
  </si>
  <si>
    <t xml:space="preserve">Fallas negligentes o involuntarias de las obligaciones frente a los usuarios y que impiden satisfacer una obligación profesional frente a éstos. </t>
  </si>
  <si>
    <t xml:space="preserve">Daños a activos fijos/ eventos externos </t>
  </si>
  <si>
    <t>Infraestructura</t>
  </si>
  <si>
    <t xml:space="preserve">Pérdida por daños o extravíos de los activos fijos por desastres naturales u otros riesgos/eventos externos como atentados, vandalismo, orden público. </t>
  </si>
  <si>
    <t>CLASIFICACIÓN DE RIESGOS</t>
  </si>
  <si>
    <t>DETERMINAR LA PROBABILIDAD</t>
  </si>
  <si>
    <t>DETERMINAR EL IMPACTO</t>
  </si>
  <si>
    <t>NIVEL DE SEVERIDAD</t>
  </si>
  <si>
    <t>Características</t>
  </si>
  <si>
    <t>Peso</t>
  </si>
  <si>
    <t xml:space="preserve">Atributos de eficiencia </t>
  </si>
  <si>
    <t xml:space="preserve">Tipo </t>
  </si>
  <si>
    <t xml:space="preserve">Va hacia las causas del riesgo, aseguran el resultado final esperado. </t>
  </si>
  <si>
    <t xml:space="preserve">Detecta que algo ocurre y devuelve el proceso a los controles preventivos. Se pueden generar reprocesos. </t>
  </si>
  <si>
    <t xml:space="preserve">Dado que permiten reducir el impacto de la materialización del riesgo, tienen un costo en su 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</si>
  <si>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</si>
  <si>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</si>
  <si>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Controles que son ejecutados por una persona, tiene implícito el error humano.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</si>
  <si>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</si>
  <si>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</si>
  <si>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</si>
  <si>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</si>
  <si>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Sin documentar </t>
  </si>
  <si>
    <t xml:space="preserve">Identifica a los controles que pese a que se ejecutan en el proceso no se encuentran documentados en ningún documento propio del proceso. </t>
  </si>
  <si>
    <t xml:space="preserve">Continua </t>
  </si>
  <si>
    <t xml:space="preserve">El control se aplica siempre que se realiza la actividad que conlleva el riesgo. </t>
  </si>
  <si>
    <t xml:space="preserve">Aleatoria </t>
  </si>
  <si>
    <t xml:space="preserve">El control se aplica aleatoriamente a la actividad que conlleva el riesgo </t>
  </si>
  <si>
    <t xml:space="preserve">Con registro </t>
  </si>
  <si>
    <t xml:space="preserve">El control deja un registro permite evidencia la ejecución del control. </t>
  </si>
  <si>
    <t xml:space="preserve">Sin registro </t>
  </si>
  <si>
    <t xml:space="preserve">El control no deja registro de la ejecución del control </t>
  </si>
  <si>
    <t>ANALISIS Y EVALUACIÓN DE CONTROLES</t>
  </si>
  <si>
    <t xml:space="preserve">Debe establecer Plan de Acción
Si/No
 </t>
  </si>
  <si>
    <t>Direccionamiento Estratégico Institucional</t>
  </si>
  <si>
    <t>Gestión para la Mejora Continua</t>
  </si>
  <si>
    <t>Gestión de Participación Ciudadana</t>
  </si>
  <si>
    <t>Gestión Estratégica de Comunicaciones</t>
  </si>
  <si>
    <t>Gestión de relacionamiento con la ciudadania</t>
  </si>
  <si>
    <t>Gestión del Conocimiento</t>
  </si>
  <si>
    <t>Gestión Financiera</t>
  </si>
  <si>
    <t>Gestión de Bienes, Servicios y Planta Física</t>
  </si>
  <si>
    <t>Gestión Documental</t>
  </si>
  <si>
    <t>Gestión Talento Humano</t>
  </si>
  <si>
    <t>Gestión de Tecnologías de la Información–TI</t>
  </si>
  <si>
    <t>Gestión Jurídica</t>
  </si>
  <si>
    <t>Gestión de Formación en las Prácticas Artísticas</t>
  </si>
  <si>
    <t>Gestión de Circulación de las prácticas artísticas</t>
  </si>
  <si>
    <t>Gestión Integral de los Espacios Culturales</t>
  </si>
  <si>
    <t>Gestión para el Fomento a las prácticas artísticas</t>
  </si>
  <si>
    <t>Gestión Territorial</t>
  </si>
  <si>
    <t>Evaluación Independiente</t>
  </si>
  <si>
    <t>Control Disciplinario Interno</t>
  </si>
  <si>
    <t>MAPA DE RIESGOS INSTITUCIONAL</t>
  </si>
  <si>
    <t>GESTIÓN PARA LA MEJORA CONTINUA</t>
  </si>
  <si>
    <t>Responsable de primera línea de defensa</t>
  </si>
  <si>
    <t>Descripción del Control
Responsable + Acción +  Complemento
Verbos que permitan tomar una decisión despues de que se ejecute el control (revisar, verificar, validar, conciliar, etc.)</t>
  </si>
  <si>
    <t>¿Qué pasa con las observaciones o desviaciones?</t>
  </si>
  <si>
    <t>Soporte documental del control</t>
  </si>
  <si>
    <t>Periodicidad</t>
  </si>
  <si>
    <t>Evidencia de la ejecución</t>
  </si>
  <si>
    <t>Actividades para gestionar en caso de materialización de riesgo</t>
  </si>
  <si>
    <t>Control del riesgo</t>
  </si>
  <si>
    <t>CONTROL DE VERSIONES</t>
  </si>
  <si>
    <t>Cambios realizados al contenido del mapa de riesgos</t>
  </si>
  <si>
    <t>Versión</t>
  </si>
  <si>
    <t>Fecha</t>
  </si>
  <si>
    <t>Cambios realizados al mapa de riesgos institucional</t>
  </si>
  <si>
    <t xml:space="preserve">No se cumplen los tiempos establecidos y requsitos para la entrega de insumos por parte de las unidades de gestión </t>
  </si>
  <si>
    <t xml:space="preserve">Posible afectación en la imgen de la entidad por retraso en la continuidad del desarrollo de las actividades, eventos o publicaciones debido a que no se cumplen los tiempos establecidos y requsitos para la entrega de insumos por parte de las unidades de gestión </t>
  </si>
  <si>
    <t>Asesor de comunicaciones</t>
  </si>
  <si>
    <t>Se solicita completar el diligenciamiento adecuado del formato y teniendo en cuenta los tiempos para solicitar la estrategia de comunicación para cada tipo de evento</t>
  </si>
  <si>
    <t>De acuerdo con las solciitudes que se alleguen</t>
  </si>
  <si>
    <t>Solicitudes de Brief que llegan por ORFEO</t>
  </si>
  <si>
    <t>Se analiza la situación en comité de seguimiento del área de comuniocaijnes para establecer las medidas correctivas que se requieran</t>
  </si>
  <si>
    <t>si</t>
  </si>
  <si>
    <t>El equipo de comunicaciones realiza la socialización de los procedimientos del área a toda la comunidad institucional, con el fin de optimizar el proceso de solicitud y entrega de productos del área de comunicaciones</t>
  </si>
  <si>
    <t>Profesionales del área de comunicaciones</t>
  </si>
  <si>
    <t xml:space="preserve">El riesgo se materializo (Si/No)
Si: Acciones tomadas
El riesgo se mantiene, se modifica o elimina..
Evidencia de la ejecución de los controles.
</t>
  </si>
  <si>
    <t>Presenta las respectivas alerta para los periodistas encargados de gestionar la solicitud de comunicación interna o externa</t>
  </si>
  <si>
    <t>Semanal</t>
  </si>
  <si>
    <t>Esta solicitud será evaluada y la respuesta se hará a través de correo electrónico informando la aprobación o desaprobación de la propuesta. En caso de ser aprobada, se designará al CM o estratega digital para el manejo de esta nueva cuenta.</t>
  </si>
  <si>
    <t>Procedimiento:
Administración de redes sociales</t>
  </si>
  <si>
    <t>Correo electrónico</t>
  </si>
  <si>
    <t xml:space="preserve">Socializar con el equipo de comunicaciones, comunidad institucional y/o beneficiarios de el documento de lineamientos de uso de marca del Idartes </t>
  </si>
  <si>
    <t>Se advierte el uso del documento de linamientos de marca idartes para que corrijan las observaciones que el Área de Comunicaiones detectó</t>
  </si>
  <si>
    <t>Documento:
Lineamientos de marca Idartes</t>
  </si>
  <si>
    <t>Valoración del riesgo</t>
  </si>
  <si>
    <t>Monitoreo y revisión - Esquema de líneas de defensa</t>
  </si>
  <si>
    <t>Reisgo inherente</t>
  </si>
  <si>
    <t>Fecha de inicio</t>
  </si>
  <si>
    <t>Fecha máxima de Implementación</t>
  </si>
  <si>
    <t>Referencia</t>
  </si>
  <si>
    <t>Impacto
¿Qué?
A</t>
  </si>
  <si>
    <t>Causa Inmediata
¿Cómo?
B</t>
  </si>
  <si>
    <t>Causa Raiz
¿Por qué?
C</t>
  </si>
  <si>
    <t>Descripción del riesgo
A + B + C</t>
  </si>
  <si>
    <t xml:space="preserve">Afectación reputacional </t>
  </si>
  <si>
    <t>Por retraso en la continuidad del desarrollo de las actividades, eventos o publicaciones</t>
  </si>
  <si>
    <t>Control de versiones</t>
  </si>
  <si>
    <t xml:space="preserve">Generar estrategias de difusión, promoción y divulgación efectiva de la oferta cultural y artística del Idartes dirigidas a los ciudadanos y al sector artístico, consolidando las comunicaciones como un medio vital para el logro de la coherencia organizacional, los objetivos misionales y el posicionamiento de la entidad. </t>
  </si>
  <si>
    <t>Objetivo del Proceso:</t>
  </si>
  <si>
    <t>FORMATO MAPA DE RIESGOS GESTIÓN POR PROCESOS</t>
  </si>
  <si>
    <t>GESTIÓN ESTRATÉGICA DE COMUNICACIONES</t>
  </si>
  <si>
    <t>Riesgo inherente</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</si>
  <si>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</si>
  <si>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</si>
  <si>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Fallas en la etapa precontractual en los procesos de selección.
Por el deficiente establecimiento de condiciones técnicas y requisitos habilitantes.</t>
  </si>
  <si>
    <t>Debido a la no concurrencia de profesionales con experticia desde las áreas técnicas.</t>
  </si>
  <si>
    <t>Posibilidad de pérdida económica por fallas en la etapa precontractual en los procesos de selección por el deficiente establecimiento de condiciones técnicas y requisitos habilitantes, debido a la no concurrencia de profesionales con experticia desde las áreas técnicas.</t>
  </si>
  <si>
    <t>Entre 30 y 150 SMLMV</t>
  </si>
  <si>
    <t>Subdirectora de Equipamientos Culturales</t>
  </si>
  <si>
    <t>Control 1: Los profesionales técnicos, financieros y jurídicos verifican la construcción de las especificaciones técnicas y requisitos técnicos habilitantes en cada uno de los procesos de selección de acuerdo a las necesidades de la SEC</t>
  </si>
  <si>
    <t xml:space="preserve">Los profesionales ajustan las especificaciones de acuerdo con los requisitos que establece la mesa técnica y envían para revisión a la Subdirección </t>
  </si>
  <si>
    <t>Procedimiento Mantenimiento y dotación especializada de los equipamientos culturales</t>
  </si>
  <si>
    <t>Cada vez que se realiza un proceso de dotación y mantenimiento especializado</t>
  </si>
  <si>
    <t>Actas de reunión</t>
  </si>
  <si>
    <t>Analizar la situación y  ajustar el contrato en la etapa precontractual o verificar la opción jurídica para realizar modificación al contrato</t>
  </si>
  <si>
    <t>baja</t>
  </si>
  <si>
    <t>Incluir en el procedimiento Mantenimiento y dotación especializada de los equipamientos culturales, una política de operación que describa las activiades de control que ejerce el equipo de profesionales en la verificación de la construcción de las especificaciones técnicas y requisitos técnicos habilitantes</t>
  </si>
  <si>
    <t>Afectación económica y reputacional</t>
  </si>
  <si>
    <t>Insuficiencia de recursos
Por la limitación de presupuesto para la sustentabilidad de los equipamientos.</t>
  </si>
  <si>
    <t>Debido a la dependencia del componente de recaudo.</t>
  </si>
  <si>
    <t>Posibilidad de afectación reputacional y económica debido a la eventual limitación de presupuesto para la sostenibilidad de los equipamientos, dada la dependencia del componente de recaudo.</t>
  </si>
  <si>
    <t>Entre 300 y 1500 SMLMV</t>
  </si>
  <si>
    <t xml:space="preserve">Control 1: Los profesionales de la Subdirección mediante la elaboración de un Informe verifican que la contribución de la estrategia de mercadeo y alianzas en la gestión de consecución de recursos para la SEC. </t>
  </si>
  <si>
    <t xml:space="preserve">Se gestionan recursos a través de nuevas alianzas </t>
  </si>
  <si>
    <t>Trimestral</t>
  </si>
  <si>
    <t>Informe seguimiento estrategia de mercadeo y alianzas</t>
  </si>
  <si>
    <t>x</t>
  </si>
  <si>
    <t xml:space="preserve">Se ajusta el impacto del riesgo 2 pasando de afectación económica a afectación económica y reputacional
Se ajusta la frecuencia del riesgo 1 y 2.  La probabilidad inherente queda en baja
Se ajusta el impacto económico del riesgo 2 pasando a mayor.
Se complementa la información asociada a los controles de los riesgos 1 y 2 incluyendo información sobre: ¿Qué pasa con las observaciones o desviaciones?, soporte documental del control, periodicidad, evidencia de la ejecución. 
Se complementa la información de los dos riesgos, documentando las actividades que se requieren en caso de materialización.
Se incluye el plan de acción de la vigencia 2023 para cada uno de los riesgos </t>
  </si>
  <si>
    <t>Codigo: GIEC-MR-01</t>
  </si>
  <si>
    <t>Versión: 02</t>
  </si>
  <si>
    <t>Fecha Vigencia: 11/05/2023</t>
  </si>
  <si>
    <t>Subdirector de Equipamientos Culturales</t>
  </si>
  <si>
    <t>Procedimiento Programación y gestión de públicos en los equipamientos a cargo de la SEC</t>
  </si>
  <si>
    <t>Incluir en el procedimiento Programación y gestión de públicos en los equipamientos a cargo de la SEC, una política de operación que describa las actividades de control que realizan los profesionales frente a la contribución de la estrategia de mercadeo y alianzas en la gestión de consecución de recursos.</t>
  </si>
  <si>
    <t>11 de mayo 2023</t>
  </si>
  <si>
    <t>Primera Linea de Defensa
Autocontrol</t>
  </si>
  <si>
    <t>Segunda línea de defensa</t>
  </si>
  <si>
    <t>Primer cuatrimestre</t>
  </si>
  <si>
    <t>Segundo cuatrimestre</t>
  </si>
  <si>
    <t>Tercer cuatrimestre</t>
  </si>
  <si>
    <t>Cuarto cuatrimestre</t>
  </si>
  <si>
    <t>Gerencia de escenarios</t>
  </si>
  <si>
    <t>GESTIÓN DE FORMACIÓN DE LAS PRÁCTICAS ARTÍSTICAS</t>
  </si>
  <si>
    <t>Codigo: CDI-MR-01</t>
  </si>
  <si>
    <t>MAPA DE RIESGOS GESTIÓN POR PROCESOS</t>
  </si>
  <si>
    <t>Generar mecanismos para el ejercicio de derechos culturales por parte de la ciudadanía, mediante el fomento a las prácticas artísticas y/o culturales, en procesos multidisciplinares e interdisciplinares de experiencias sensibles, formación, circulación y creación, que de modo sostenible, accesible y equitativo estén dirigidos a diferentes grupos etarios con un enfoque poblacional diferencial en la ciudad de Bogotá, como agentes participativos en la construcción de saberes en torno a las dimensiones de las artes y su apropiación como base de transformación social; contando con un equipo humano comprometido y competente que contribuya a la generación de capacidades ciudadanas para la articulación intersectorial y territorial.</t>
  </si>
  <si>
    <t>Falta de personal de planta en la SFA para la supervisión de contratos.</t>
  </si>
  <si>
    <t xml:space="preserve">Falta de  personal que se  ajuste a las necesidades de SFA </t>
  </si>
  <si>
    <t>Posibilidad de afectación económica por dificultad en el control y seguimiento de  la ejecución de los contratos, debido a la insuficiente cantidad de personal de planta disponible para el desarrollo de estas actividades misionales y de supervisión</t>
  </si>
  <si>
    <t>Subdirectora de Formación Artística</t>
  </si>
  <si>
    <r>
      <rPr>
        <b/>
        <sz val="11"/>
        <color theme="1"/>
        <rFont val="Calibri"/>
        <family val="2"/>
      </rPr>
      <t xml:space="preserve">Control 1: </t>
    </r>
    <r>
      <rPr>
        <sz val="11"/>
        <color theme="1"/>
        <rFont val="Calibri"/>
        <family val="2"/>
      </rPr>
      <t>Reforzar el  control y seguimiento a la ejecución de las actividades contractuales mediante los lineamientos internos de supervisión de la SFA y en articulación con los lineamientos instituicionales descritos en el Manual de supervisión e interventoría</t>
    </r>
  </si>
  <si>
    <t>Informar a las partes sobre los requerimientos internos de supervisión y en caso de desviaciones, informar al contratista sobre los requisitos a complementar/ subsanar en los informes de actividades</t>
  </si>
  <si>
    <t>Instructivo Gestión Pre-Contractual, Contractual, Pandora y SECOP II de la Subdirección de Formación Artística</t>
  </si>
  <si>
    <t>Actas de reunión - Comité supervisión interno</t>
  </si>
  <si>
    <t>Informar a la Oficina Asesora Jurídica para adelantar un proceso de presunto incumplimiento contractual.  
Analizar la situación para conciliar términos que permitan dirimir temas que permitan cumplir contrato.  
Realizar llamados de atención a los contratistas para que ejecuten las actividades que pueden ser cumplidas dentro del tiempo contractual.</t>
  </si>
  <si>
    <t>SI</t>
  </si>
  <si>
    <t>Por debilitamiento del vínculo con la ciudadanía en la implementación de los procesos misionales del programa Culturas en Común</t>
  </si>
  <si>
    <t>Debido a sobrecarga del equipo humano en la ejecución de las actividades proyectadas en el plan de acción misional del programa para el cumplimiento de las metas.</t>
  </si>
  <si>
    <t>Posibilidad de afectación reputacional por debillitamiento del vínculo con la ciudadanía en la implementación de los procesos misionales del programa Culturas en Común,  debido a sobrecarga del equipo humano en la ejecución de las actividades proyectadas en el plan de acción para el cumplimiento de las metas.</t>
  </si>
  <si>
    <r>
      <rPr>
        <b/>
        <sz val="11"/>
        <color theme="1"/>
        <rFont val="Calibri"/>
        <family val="2"/>
      </rPr>
      <t xml:space="preserve">Control 1: </t>
    </r>
    <r>
      <rPr>
        <sz val="11"/>
        <color theme="1"/>
        <rFont val="Calibri"/>
        <family val="2"/>
      </rPr>
      <t>El equipo de profesionales de la Subdirección realiza mesa de trabajo para establecer la planeación estratégica del programa, definiendo alcances y limIitantes del recurso.</t>
    </r>
  </si>
  <si>
    <t>Priorizar estrategias de acuerdo con la limitación presupuestal</t>
  </si>
  <si>
    <t>Procedimiento:
Gestión territorial y comunitaria, creación, cocreación y circulación de contenidos
Programa Culturas en común</t>
  </si>
  <si>
    <t>Anual</t>
  </si>
  <si>
    <t>Acta de reunión - Documento
de Plan de acción</t>
  </si>
  <si>
    <t xml:space="preserve">Acordar con las comunidades una agenda de programación de acciones pendientes de modo acotado a los alcances del programa.
 Armonizar las dinámicas de los procesos misonales con la disponibilidad de talento humano del Programa.
Fortalecer las alianzas interinstitucionales para el incremento de recursos humanos, financieros y técnicos.
Fortalecer la gestión intrainstitucional de recursos propios del Programa. </t>
  </si>
  <si>
    <t>Si</t>
  </si>
  <si>
    <t>Elaborar documento técnico para presentar a la SAF en el que se justifique la necesidad presupuestal, técnica y legal (Decreto nº 019 de 13 enero 2023) de la necesidad de tener un equipo de trabajo mínimo que respalde las acciones del programa Culturas en Común.</t>
  </si>
  <si>
    <r>
      <rPr>
        <b/>
        <sz val="11"/>
        <color theme="1"/>
        <rFont val="Calibri"/>
        <family val="2"/>
      </rPr>
      <t xml:space="preserve">Control 2: </t>
    </r>
    <r>
      <rPr>
        <sz val="11"/>
        <color theme="1"/>
        <rFont val="Calibri"/>
        <family val="2"/>
      </rPr>
      <t>Semanalmente el equipo de profesionales realiza seguimiento a las acciones descritas en la planificación estratégica y a los compromisos de metas del proyecto de inversión, gestionando los ajustes operativos necesarios.</t>
    </r>
  </si>
  <si>
    <t>Establecer e implementar las acciones de mejora identificadas en las
reuniones de verificación y retroalimentación.</t>
  </si>
  <si>
    <t>Acta de reunión</t>
  </si>
  <si>
    <t>Dificultades en la obtención de información sensible  para la caracterización de beneficiarios</t>
  </si>
  <si>
    <t>1. Ausencia de acuerdos distritales para el intercambio de información en el marco de la Ruta Integral de Atenciones
2.  Inconsistencias de las base de datos del SIMAT
3. Debilidades en la obtención de información del piloto  del Sistema de seguimiento nominal</t>
  </si>
  <si>
    <t xml:space="preserve">Posibilidad de pérdida de imagen debido a las dificultades en la obtención de información sensible necesaria para la caracterización de beneficiarios, así como en el acceso a bases de datos confiables para el reporte de las atenciones de los Programas NIDOS y CREA, debido a las inconsistecias de información de bases de datos distritales
</t>
  </si>
  <si>
    <r>
      <rPr>
        <b/>
        <sz val="11"/>
        <color theme="1"/>
        <rFont val="Calibri"/>
        <family val="2"/>
      </rPr>
      <t>Control 1:</t>
    </r>
    <r>
      <rPr>
        <sz val="11"/>
        <color theme="1"/>
        <rFont val="Calibri"/>
        <family val="2"/>
      </rPr>
      <t xml:space="preserve">Los profesionales de los equipos de CREA y NIDOS, realizan verificaciónes de los beneficiarios de sus programas, que provienen de diferenes bases de datos (SIMAT, SSNN, ADRES y las que se requieran) con el fin de detectar inconsistencias en la información. </t>
    </r>
  </si>
  <si>
    <t xml:space="preserve">Realizar los respectivos reportes a la Mesa intersectorial, colegios, Sistema de seguimiento niño a niño SSNN (el que aplique según el caso) </t>
  </si>
  <si>
    <t>Procedimientos:
- Reporte de atención presencial del programa “arte en la primera infancia en Bogotá D.C.”
- Registro de la información, asignaciones, control de asistencia y reportes del Programa CREA</t>
  </si>
  <si>
    <t>Trimestral - CREA
Bimestral - NIDOS - Colegios
Semestral -  Nidos -  SSNN</t>
  </si>
  <si>
    <t>Correo electrónico -  CREA  a Mesa intersectorial, colegios
Correo electrónico  - NIDOS a Colegios y SSNN</t>
  </si>
  <si>
    <t>Llevar información sobre inconsistencias en los comités de seguimiento de los convenios interadministrativos</t>
  </si>
  <si>
    <t>Analizar convenio de asociación con la Secretaría de Integración social para incluir un  "otro si" relacionado con intercambio de bases de datos</t>
  </si>
  <si>
    <t>Implementar estrategia de intercambios de bases de datos para que aplique a la firma de futuros convenios interadministrativos</t>
  </si>
  <si>
    <t>Dificultad de acceso a la población rural</t>
  </si>
  <si>
    <t>No se cuenta con recursos suficientes para la movilización de artistas hacia las zonas rurales dispersas</t>
  </si>
  <si>
    <t>Posibilidad de pérdida de imagen por la dificultad de acceso a la población rural debido a que no se cuenta con recursos suficientes para la movilización de artistas hacia las zonas rurales dispersas</t>
  </si>
  <si>
    <r>
      <rPr>
        <b/>
        <sz val="11"/>
        <color theme="1"/>
        <rFont val="Calibri"/>
        <family val="2"/>
      </rPr>
      <t>Contorol 1</t>
    </r>
    <r>
      <rPr>
        <sz val="11"/>
        <color theme="1"/>
        <rFont val="Calibri"/>
        <family val="2"/>
      </rPr>
      <t>: Los profesionales del equipo de Nidos mensualmente analizán los recursos disponibles con el fin de priorizar las actividades en territorio de acuerdo con las actividades y políticas de operación del procedimiento Gestión territorial para la apropiación artística en la primera infancia.</t>
    </r>
  </si>
  <si>
    <t>Se ajustan los cronogramas de atención de acuerdo con los recursos disponibles</t>
  </si>
  <si>
    <t>Procedimiento:
Gestión territorial para la apropiación artísitca en la primera infancia</t>
  </si>
  <si>
    <t>Mensual</t>
  </si>
  <si>
    <t>Cronogramas de atención</t>
  </si>
  <si>
    <t>Establecer planes que prioricen las acciones a ejecutar en la ruralidad en la siguiente vigencia</t>
  </si>
  <si>
    <t>Gestionar mesas de trabajo con entidades presentes en la rualidad para analizar la posiblidad de establecer alianzas para llegar a ruralidad.</t>
  </si>
  <si>
    <t xml:space="preserve">Responsable General del Programa - Contratista, Equipo de Gestión territorial </t>
  </si>
  <si>
    <t>Posibilidad de pérdida de imagen por afectaciónes psicosociales y de salud mental en los equipos de la Subdirección de Formación Artística, debido al impacto emocional al escuchar los relatos que generan afectación emocional de los equipos de trabajo de la Subdirección de Formación Artística, frente a las diferentes situaciones adversas de las comunidades en los territorio</t>
  </si>
  <si>
    <r>
      <rPr>
        <b/>
        <sz val="11"/>
        <color theme="1"/>
        <rFont val="Calibri"/>
        <family val="2"/>
      </rPr>
      <t>Control 1:</t>
    </r>
    <r>
      <rPr>
        <sz val="11"/>
        <color theme="1"/>
        <rFont val="Calibri"/>
        <family val="2"/>
      </rPr>
      <t xml:space="preserve"> Los profesionales del equipo CREA identifican la situación que pueda afectar la integridad de un/a participante o grupo dentro de algún espacio destinado para la prestación de los servicios del programa Crea o en la que se presuma una presunta vulneración de los derechos de un/a participante o grupo, de acuerdo con los lineamientos del procedimiento Acompañamiento del equipo psicosocial a situaciones territoriales</t>
    </r>
  </si>
  <si>
    <t>Se analiza la situación y se determina la capacidad y alcance de acompañamiento del equipo psicosocial y se realiza reporte de la situación en el módulo de SIF</t>
  </si>
  <si>
    <t>Procedimiento:
 Acompañamiento del equipo psicosocial a situaciones territoriales</t>
  </si>
  <si>
    <t>De acuerdo a las situaciones que se identifiquen</t>
  </si>
  <si>
    <t>Reporte en módulo SIF de CREA</t>
  </si>
  <si>
    <t>Realizar acompañamiento al funcionario o contratista e informar al equipo CREA sobre el deber de informar de manera oportuna las situaciones de afectación psicosocial</t>
  </si>
  <si>
    <t>Divulgar al interior del equipo de la Subdirección de Formación Artísitica el contenido del procedimiento Acompañamiento del equipo psicosocial a situaciones territoriales</t>
  </si>
  <si>
    <t>Equipo psicosocial del programa Crea</t>
  </si>
  <si>
    <r>
      <t xml:space="preserve">Se realizaron los siguientes cambios:
- Se ajusta el número asociado a la frecuencia del de la actividad que conlleva el riesgo (pasa de 12 a 800)
- Se ajusta la redacción del control del riesgo 1.
- Se ajusta la redacción de la causa inmediata y causa raíz del riesgo 1.
- Se ajusta la redacción de la causa inmediata y causa raíz del riesgo 2, por consiguiente se ajusta la redacción del riesgo.
- Se ajusta la redacción de la causa inmediata y causa raíz del riesgo 3, por consiguiente se ajusta la redacción del riesgo.
- Se ajusta la frencuencia de la probabilidad inherente del riesgo 3 pasando de 4 a 30.
- En el riesgo 3, se ajusta la redacción control 1 y se elimina el control 2 teniendo en cuenta que las actividades están relacionadas en el control 1.  Se incluyte en un solo control las actividades que realizan los equipos de profesionales de los programas CREA y NIDOS
- Se complementa la información de todos los riesgos, documentando las actividades que se requieren en caso de materialización.
- Se complementan los controles de los todos los riesgos incluyendo información sobre: ¿Qué pasa con las observaciones o desviaciones?, soporte documental del control, periodicidad, evidencia de la ejecución
- Se ajustan los planes de acción de la vigencia 2023
- Se ajusta la redacción de la causa inmediata del riesgo 4
- Se ajusta la redacción de la descripción del riesgo 4
- Se ajusta la redacción del control del riesgo 4
- Se actualzia plan de acción del riesgo 4
- Se elimina el riesgo "Posibilidad de perdida de imagen y baja paricipación por el corto tiempo de convocatoria para los eventos que se realizan en los territorios por parte del programa Culturas en Común",  debido a que el riesgo ya no se presenta teniendo en cuenta que la difusión y reconcimiento del programa Culturas en Común se enmarca en la articulación con el equipo del Área de comunicaciones, además de la documentación de controles en el procedimiento del programa de Culturas en común
</t>
    </r>
    <r>
      <rPr>
        <sz val="11"/>
        <rFont val="Calibri"/>
        <family val="2"/>
        <scheme val="minor"/>
      </rPr>
      <t>-Se ajusta la causa inmediata y causa raíz del riesgo 5, por consiguiente se modifica la redacción del riesgo
- Se ajustan las fechas de los planes de acción a la vigencia 2023</t>
    </r>
  </si>
  <si>
    <t>Unidad de gestión</t>
  </si>
  <si>
    <t>SFA</t>
  </si>
  <si>
    <t>CULTURAS EN COMÚN</t>
  </si>
  <si>
    <t>NIDOS-CREA</t>
  </si>
  <si>
    <t>NIDOS</t>
  </si>
  <si>
    <t>CREA</t>
  </si>
  <si>
    <t xml:space="preserve">Versión </t>
  </si>
  <si>
    <t>GESTIÓN TERRITORIAL</t>
  </si>
  <si>
    <t>Establecer orientaciones para la gestión territorial del Idartes, que vinculen a todas sus dependencias y que posibiliten visiones y planeaciones conjuntas con la ciudadanía, desde la cultura y las artes como bases para el fortalecimiento de los territorios social y culturalmente construidos</t>
  </si>
  <si>
    <t>Insuficiencia en la articulación entre las diferentes unidades de gestión del Instituto para las acciones en territorio.</t>
  </si>
  <si>
    <t xml:space="preserve"> 1. No tener suficiente claridad en la proyección de la oferta del Idartes con las comunidades, de modo acotado a los alcances de la entidad.
 2. Desconocimiento de los alcances de la entidad por parte de las comunidades de los territorios y baja articulación sectorial de entidades públicas.
 3. Incumplimiento de los compromisos a las comunidades en los tiempos establecidos.</t>
  </si>
  <si>
    <t>Posibilidad de pérdida de imagen por no tener suficiente claridad en la proyeccción de la oferta del Idartes con las comunidades, debido al desconocimiento de los alcances de la entidad por parte de las comunidades de los territorios y baja articulación sectorial de entidades públicas en la planeación y ejecución de las acciones territoriales.</t>
  </si>
  <si>
    <t>Subdirecciones del IDARTES</t>
  </si>
  <si>
    <r>
      <rPr>
        <b/>
        <sz val="11"/>
        <color theme="1"/>
        <rFont val="Calibri"/>
        <family val="2"/>
      </rPr>
      <t>Control 1:</t>
    </r>
    <r>
      <rPr>
        <sz val="11"/>
        <color theme="1"/>
        <rFont val="Calibri"/>
        <family val="2"/>
      </rPr>
      <t xml:space="preserve">  Los equipos de trabajo de las unidades de gestión implementan el Instrumento de lectura de realidades Idartes junto con la población objetivo con el fin de reliazar una identififcación preliminar de las acciones a priorizar en territorio.</t>
    </r>
  </si>
  <si>
    <t xml:space="preserve">Se realiza comparación interna entre las prioridades establecidas con la población y la oferta del Idartes en el marco del PDD. </t>
  </si>
  <si>
    <t xml:space="preserve"> Instrumento de lectura de realidades Idartes</t>
  </si>
  <si>
    <t xml:space="preserve">Instrumento de lectura de realidades diligenciado.
Actas de reunión.
</t>
  </si>
  <si>
    <t xml:space="preserve">
 Mesa de trabajo para aclarar inquietudes en el diligenciamiento del instrumento de lectura de realidades.
Mesas de trabajo para articulación de las acciones priorizadas en los territorios.</t>
  </si>
  <si>
    <t>Gestionar mesas  detrabajo con la OAPTI para estrucuturar el módulo de visualización para la captura de información de datos cualitativos y cuantitativos de la estrategia Idares es Bogotá.</t>
  </si>
  <si>
    <t xml:space="preserve">Subdirecciones del IDARTES, Equipo de Gestión territorial </t>
  </si>
  <si>
    <r>
      <rPr>
        <b/>
        <sz val="11"/>
        <color theme="1"/>
        <rFont val="Calibri"/>
        <family val="2"/>
      </rPr>
      <t xml:space="preserve">Control 2: </t>
    </r>
    <r>
      <rPr>
        <sz val="11"/>
        <color theme="1"/>
        <rFont val="Calibri"/>
        <family val="2"/>
      </rPr>
      <t>Los equipos de trabajo de las unidades de gestión  realizan identificación de las necesidades surgidas en la lectura de realidades, estableciendo prioridades de acción para ser validadas en el Comité Directivo Ampliado.</t>
    </r>
  </si>
  <si>
    <t xml:space="preserve">Se realiza revisión de las necesidades identificando las prioridades de acuerdo con los recursos operativos y financieros disponibles, lo cual permite al Idartes focalizar y validar las acciones para un diseño de la agenda territorial cultural y artística. </t>
  </si>
  <si>
    <t xml:space="preserve">
Procedimiento :
Diseño de agenda territorial, cultura y artística</t>
  </si>
  <si>
    <t xml:space="preserve">
Acta de reunión
Acta de prioridades en el marco de Comité Directivo Ampliado</t>
  </si>
  <si>
    <r>
      <t xml:space="preserve">Se realizaron los siguientes cambios:
- Se complementa la información de todos los riesgos, documentando las actividades que se requieren en caso de materialización.
- Se complementan los controles de los dos riesgos incluyendo información sobre: ¿Qué pasa con las observaciones o desviaciones?, soporte documental del control, periodicidad, evidencia de la ejecución
- Se ubica la causa inmediata como causas raíz, y la causa raiz como causa inmediata del riesgo 1
- Se corrige error de cáculo en la probabilidad inherente del riesgo 1, estaba en Alta y pasa a Muy Alta, teniendo en cuenta que el rango del número de veces que se ejecuta la actividad (6000 veces)
- Se ajusta la redacción de los dos controles del riesgo 1 teniendo en cuenta los puntos de control que se encuentran en el procedimiento "Diseño de agenda territorial, cultural y artística" y el "Instrumento de lectura de realidades Idartes"
- Se ajusta el plan de acción del riesgo 1.
- Se ajusta redacción de la causa inmediata, causa raíz y descripción del riesgo 2.
- Se ajusta la redacción del control 1 del riesgo 2 y se elimina el control 2.
</t>
    </r>
    <r>
      <rPr>
        <sz val="11"/>
        <rFont val="Calibri"/>
        <family val="2"/>
        <scheme val="minor"/>
      </rPr>
      <t xml:space="preserve">- Se ajusta el plan de acción del riesgo 2
</t>
    </r>
  </si>
  <si>
    <t>GESTIÓN TALENTO HUMANO</t>
  </si>
  <si>
    <t>Código: GTH-MR-01</t>
  </si>
  <si>
    <t>Generar procesos de selección, evaluación, capacitación, bienestar integral físico y emocional, situaciones administrativas, pago y novedades de nómina; para el desarrollo integral del servidor público vinculado al Instituto Distrital de las Artes-Idartes, a través de estrategias administrativas, jurídicas y de fortalecimiento institucional con la finalidad de contar con el personal adecuado para atender la misionalidad de la Entidad.</t>
  </si>
  <si>
    <t>Causa Raíz
¿Por qué?
C</t>
  </si>
  <si>
    <t>Descripción del Control
Responsable + Acción +  Complemento
Verbos que permitan tomar una decisión después de que se ejecute el control (revisar, verificar, validar, conciliar, etc.)</t>
  </si>
  <si>
    <t>Debido a errores que se pueden presentar en la liquidación  de nóminas y seguridad social y el pago indebido de aportes
y/o fuera del tiempo legal</t>
  </si>
  <si>
    <t>Posibilidad de afectación económica por multa o sanción del ente regulador debido a errores que se pueden presentar en la liquidación  de nóminas y seguridad social y el pago indebido de aportes y/o fuera del tiempo legal</t>
  </si>
  <si>
    <t>Subdirectora Administrativa y Financiera</t>
  </si>
  <si>
    <r>
      <rPr>
        <b/>
        <sz val="11"/>
        <rFont val="Calibri"/>
        <family val="2"/>
        <scheme val="minor"/>
      </rPr>
      <t>Control 1</t>
    </r>
    <r>
      <rPr>
        <sz val="11"/>
        <rFont val="Calibri"/>
        <family val="2"/>
        <scheme val="minor"/>
      </rPr>
      <t>: Los(as) funcionarios(as) y/o contratistas designados por SAF- Talento Humano realizarán el seguimiento y revisión mensual del proceso de liquidación, pago de nómina y seguridad social, a través de los resultados de las bases de datos internas en formato Excel de conformidad al procedimiento Liquidación de nómina, prestaciones sociales, seguridad social y parafiscales.</t>
    </r>
  </si>
  <si>
    <t>Se realiza comparación entre los archivos de Excel y los sistemas de información y en caso de encontrar inconsistencias se informa al profesional para que realice los respectivos ajustes en el sistema</t>
  </si>
  <si>
    <t>Procedimiento liquidación de nómina, prestaciones sociales, seguridad social y
Parafiscales</t>
  </si>
  <si>
    <t>Realizar ajuste respectivo en la nómina del siguiente mes</t>
  </si>
  <si>
    <t>No aplica</t>
  </si>
  <si>
    <r>
      <rPr>
        <b/>
        <sz val="11"/>
        <rFont val="Calibri"/>
        <family val="2"/>
        <scheme val="minor"/>
      </rPr>
      <t>Control 2.</t>
    </r>
    <r>
      <rPr>
        <sz val="11"/>
        <rFont val="Calibri"/>
        <family val="2"/>
        <scheme val="minor"/>
      </rPr>
      <t xml:space="preserve"> El Profesional Especializado de Nómina efectuará la divulgación anual del  cronograma interno y la normativa vigente y, realizará la oportuna solicitud para el pago de la nómina y seguridad social de conformidad al procedimiento Liquidación de nómina, prestaciones sociales, seguridad social y parafiscales.</t>
    </r>
  </si>
  <si>
    <t>Realizar ajuste al cronograma en caso de cambios que se requieran por parte de necesidades de la entidad o requisitos externos</t>
  </si>
  <si>
    <r>
      <rPr>
        <b/>
        <sz val="11"/>
        <color theme="1"/>
        <rFont val="Calibri"/>
        <family val="2"/>
        <scheme val="minor"/>
      </rPr>
      <t>Control 3.-</t>
    </r>
    <r>
      <rPr>
        <sz val="11"/>
        <color theme="1"/>
        <rFont val="Calibri"/>
        <family val="2"/>
        <scheme val="minor"/>
      </rPr>
      <t xml:space="preserve"> Los(as) funcionarios(as) y/o contratistas designados por SAF- Talento Humano asegurarán la adecuada parametrización en el Sistema de Información de Nómina - Perno para la liquidación de nómina y seguridad social de acuerdo con la normativa vigente mediante las solicitudes y ajustes del Software a la OAP- TI cuando se requiera de conformidad con el procedimiento Liquidación de nómina, prestaciones sociales, seguridad social y parafiscales. Las solicitudes realizadas a la OAP TI se reportaran en el seguimiento cuatrimestral.</t>
    </r>
  </si>
  <si>
    <t>Analizar la implementación de desarrollos en el sistema de acuerdo con las necesidades del equipo de los(as) funcionarios(as) y/o contratistas designados por SAF- Talento Humano, o requisitos normativos que afecten la liquidación de la nómina</t>
  </si>
  <si>
    <t>Procedimiento mantenimiento y desarrollo de software</t>
  </si>
  <si>
    <t>De acuerdo con las necesidades de actualización del sistema</t>
  </si>
  <si>
    <t>Correo electrónico al contratista asignado por la OAP-TI</t>
  </si>
  <si>
    <t xml:space="preserve">Por multa o sanción del ente regulador </t>
  </si>
  <si>
    <t>Debido a errores en la afiliación, la identificación del nivel de riesgo y/o el no pago a la ARL, por omisión en la información de novedades y modificaciones en la contratación</t>
  </si>
  <si>
    <t>Posibilidad de afectación económica por multa o sanción del ente regulador debido a errores en la afiliación, la identificación del nivel de riesgo y/o el no pago a la ARL, por omisión en la información de novedades y modificaciones en la contratación</t>
  </si>
  <si>
    <t>La actividad que conlleva el riesgo se ejecuta mínimo 500 veces al año y máximo 5000 veces por año</t>
  </si>
  <si>
    <t>Control 1. Los(as) funcionarios(as) y/o contratistas designados por SAF- Talento Humano actualizarán, consolidarán y verificarán mensualmente el pago de la ARL de riesgo IV, V de los contratistas y pasantes, mediante las planillas de pago.
Para realizar la verificación de afiliación se elaborará y actualizará  matriz de afiliados riesgo IV y V, y de pasantes, con el fin de comparar la información suministrada por las ARL</t>
  </si>
  <si>
    <t>Se informa a la unidad de gestión en la que se encuentra el contratista o pasante, sobre la novedad que se requiere aclarar o subsanar.</t>
  </si>
  <si>
    <t>No tiene</t>
  </si>
  <si>
    <t>Matriz de afiliados riesgo IV y V, y de pasantes</t>
  </si>
  <si>
    <t>Se notifica al supervisor y al contratista sobre la novedad</t>
  </si>
  <si>
    <t>De conformidad con el análisis y verificación de la información contenida en la Matriz de Seguimiento a Afiliaciones ARL, se solicitará mensualmente por correo a los supervisores y ordenadores del gasto información sobre  las novedades en la contratación del personal a cargo, y con base en está información Seguridad y Salud en el Trabajo realizará el reporte de las novedades a las ARL y partes interesadas</t>
  </si>
  <si>
    <t xml:space="preserve">Profesional Universitario o contratista designado por SAF-Talento Humano </t>
  </si>
  <si>
    <t>Abierto</t>
  </si>
  <si>
    <t>Control 2. Los(as) funcionarios(as) y/o contratistas designados por SAF- Talento Humano promoverán y divulgarán las obligaciones de la afiliación a la ARL, mediante campañas que se realizaran trimestralmente  a la comunidad institucional de conformidad con el Plan de Seguridad y Salud en el Trabajo - SST</t>
  </si>
  <si>
    <t>Se resuelven inquietudes sobre las obligaciones de afiliación a ARL y las posibles modificaciones que se realicen de acuerdo con la situación del contrato</t>
  </si>
  <si>
    <t>Correos electrónicos o Divulgaciones en la intranet</t>
  </si>
  <si>
    <t>Debido a  la no expedición de la resolución que refleje la situación administrativa del funcionario(a) en los términos de ley hasta su notificación.</t>
  </si>
  <si>
    <t>La posibilidad de afectación económica por multa o sanción del ente regulador debido a la no expedición de la resolución que refleje la situación administrativa del funcionario(a) en los términos de ley hasta su notificación.</t>
  </si>
  <si>
    <t>Control 1. Los(as) funcionarios(as) y/o contratistas designados por SAF- Talento Humano registrarán las situaciones administrativas que se tramiten por acto administrativo en una matriz de seguimiento bimestral.</t>
  </si>
  <si>
    <t>Se valida en la matriz si el acto administrativo está notificado</t>
  </si>
  <si>
    <t>Bimestral</t>
  </si>
  <si>
    <t>Matriz de resoluciones novedades administrativas de Talento humano</t>
  </si>
  <si>
    <t>Tramitar el acto administrativo</t>
  </si>
  <si>
    <t>Divulgar la circular de novedades administrativas durante el primer semestre de la vigencia</t>
  </si>
  <si>
    <t>Funcionarios(as) y/o contratistas designados por SAF- Talento Humano</t>
  </si>
  <si>
    <t>Pérdida de imagen y/o afectación económica</t>
  </si>
  <si>
    <t>Por incumplimiento a la ejecución del plan de capacitación y plan de bienestar e incentivos</t>
  </si>
  <si>
    <t xml:space="preserve">Debido a retrasos en el desarrollo de los procesos contractuales y/o dificultades en el cumplimiento del cronograma de actividades </t>
  </si>
  <si>
    <t xml:space="preserve">La posibilidad de pérdida de imagen y/o afectación económica por el incumplimiento en la ejecución del plan de capacitación y plan de bienestar e incentivos, debido a retrasos en el desarrollo de los procesos contractuales y/o dificultades en el cumplimiento del cronograma de actividades </t>
  </si>
  <si>
    <t>Control 1: Los(as) funcionarios(as) y/o contratistas designados por SAF- Talento Humano realizarán el seguimiento mensual de la ejecución del cronograma de actividades del Plan Institucional de Capacitación - PIC y el Plan de Bienestar e Incentivos de la vigencia en atención al Monitoreo de los planes del Decreto 612 de 2018 que realiza la OAP TI.</t>
  </si>
  <si>
    <t>Los profesionales designados verifican el avance del plan informando a la Subdirección Administrativa y Financiera las desviaciones relacionadas con el cumplimiento de metas o cronogramas establecidos en el plan.</t>
  </si>
  <si>
    <t>Procedimiento:
Capacitación y bienestar social e incentivos</t>
  </si>
  <si>
    <t>mensual</t>
  </si>
  <si>
    <t>En caso de capacitaciones se incluyen en el plan de la siguiente vigencia
Analizar la situación para determinar una posible prórroga de un contrato asociado a temas de bienestar para gestionar las actividades durante la siguiente vigencia</t>
  </si>
  <si>
    <t>Actualizar el procedimiento de Capacitación y bienestar social e incentivos, incluyendo controles asociados al seguimiento de las actividades de los planes allí descritos.</t>
  </si>
  <si>
    <t>Control 1:</t>
  </si>
  <si>
    <t>Control 2:</t>
  </si>
  <si>
    <t>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la frecuencia del riesgo 2 pasando de 1300  a 3205.  La probabilidad inherente permanece igual.
- Se incluye el plan de acción de la vigencia 2023 para los riesgos 2, 3 y 4.</t>
  </si>
  <si>
    <t>GESTIÓN FINANCIERA</t>
  </si>
  <si>
    <t>Código: GFI-MR-01</t>
  </si>
  <si>
    <t>Garantizar el óptimo registro, administración y control de los recursos financieros de la Entidad, en cumplimiento de las disposiciones legales vigentes, para el logro de las metas y objetivos institucionales, con principios de integralidad, veracidad, oportunidad y transparencia de la información.</t>
  </si>
  <si>
    <t>Por presentación de Estados Financieros que no reflejan la realidad económica</t>
  </si>
  <si>
    <t>Debido a que las unidades de gestión no entregan la información y/o  soportes de acuerdo a los requerimientos y tiempos establecidos</t>
  </si>
  <si>
    <t>Posibilidad de pérdida de imagen por la presentación de los Estados Financieros que no reflejan la realidad económica debido a que las unidades de gestión no entregan la información y/o  soportes de acuerdo a los requerimientos y tiempos establecidos</t>
  </si>
  <si>
    <r>
      <rPr>
        <b/>
        <sz val="11"/>
        <color theme="1"/>
        <rFont val="Calibri"/>
        <family val="2"/>
        <scheme val="minor"/>
      </rPr>
      <t>Control 1</t>
    </r>
    <r>
      <rPr>
        <sz val="11"/>
        <color theme="1"/>
        <rFont val="Calibri"/>
        <family val="2"/>
        <scheme val="minor"/>
      </rPr>
      <t>:  Los(as) funcionarios(as) y/o contratistas designados por SAF- Contabilidad gestionarán mediante correo electrónico la información que presente demoras o este incompleta con las diferentes unidades de gestión al momento de ocurrencia y de conformidad con el Procedimiento para la Gestión del Procesos Contable.</t>
    </r>
  </si>
  <si>
    <t>Se reitera a las unidades de gestión los tiempos descritos en el Plan de sostenibilidad para el proceso contable, mediante correo electrónico para que cumplan con los tiempos de envío de información</t>
  </si>
  <si>
    <t>Procedimiento para la gestión del proceso contable</t>
  </si>
  <si>
    <t>Al momento de ocurrencia en la entrega de información
Anual - Se socializa Plan de sostenibilidad para el proceso contable</t>
  </si>
  <si>
    <t>Correos electrónicos
Actas de socialización del Plan con las diferentes unidades de gestión</t>
  </si>
  <si>
    <t>Se ajusta la información en el siguiente periodo de reporte</t>
  </si>
  <si>
    <t>Realizar mesas de trabajo de socialización del Plan de Sostenibilidad semestral</t>
  </si>
  <si>
    <t>Profesional Universitario(a) o contratista designado por SAF- Contabilidad</t>
  </si>
  <si>
    <t>Se emitirán mensualmente alertas a través de correo electrónico a las diferentes Unidades de Gestión, de acuerdo a lo establecido en la socialización del plan de sostenibilidad contable en lo pertinente a la entrega  de información.</t>
  </si>
  <si>
    <t>Por multa y/o sanción por parte de las entidades competentes</t>
  </si>
  <si>
    <t>Debido a la inexactitud en la liquidación y presentación de impuestos y reportes de información contable y financiera de la Entidad.</t>
  </si>
  <si>
    <t>Posibilidad de afectación económica por multa y/o sanción por parte de las entidades competentes debido a la inexactitud en la liquidación y presentación de impuestos y reportes de información contable y financiera de la Entidad.</t>
  </si>
  <si>
    <r>
      <rPr>
        <b/>
        <sz val="11"/>
        <rFont val="Calibri"/>
        <family val="2"/>
        <scheme val="minor"/>
      </rPr>
      <t xml:space="preserve">Control 1: </t>
    </r>
    <r>
      <rPr>
        <sz val="11"/>
        <rFont val="Calibri"/>
        <family val="2"/>
        <scheme val="minor"/>
      </rPr>
      <t>El Profesional Universitario(a) designado por SAF- Contabilidad realizará una mesa de trabajo anual al interior de la unidad de gestión para socializar el calendario tributario de la vigencia.</t>
    </r>
  </si>
  <si>
    <t>Los profesionales de la Unidad de Gestión de Contabilidad desconocen las fechas de entrega de las declaraciones tributarias y reportes de información, por lo que se requiere la socialización del calendario tributario de la vigencia para su oportuno cumplimiento.</t>
  </si>
  <si>
    <t>No</t>
  </si>
  <si>
    <t>Anual - Socialización del calendario tributario de la vigencia</t>
  </si>
  <si>
    <t>Acta de socialización calendario tributario</t>
  </si>
  <si>
    <t xml:space="preserve">Analizar la situación referente a corrección y si esta requiere pago de sanción y multa. </t>
  </si>
  <si>
    <t>Realizar la actualización del procedimiento Elaboración y Publicación de los Informes Financieros y Contables, estableciendo un punto de control donde se incluya la revisión del tributarita de la Entidad.</t>
  </si>
  <si>
    <r>
      <rPr>
        <b/>
        <sz val="11"/>
        <color theme="1"/>
        <rFont val="Calibri"/>
        <family val="2"/>
        <scheme val="minor"/>
      </rPr>
      <t>Control 2:</t>
    </r>
    <r>
      <rPr>
        <sz val="11"/>
        <color theme="1"/>
        <rFont val="Calibri"/>
        <family val="2"/>
        <scheme val="minor"/>
      </rPr>
      <t xml:space="preserve"> El Profesional Universitario(a) encargado de la SAF- Contabilidad soportará mediante correo electrónico mensual y/o bimestral y/o semestral y/o anual, la aprobación de la declaración de impuestos o reporte de información contable y financiera previa validación y aprobación del tributarista de la Entidad</t>
    </r>
  </si>
  <si>
    <t>En caso que requerir ajustes se deben  subsanar de acuerdo a lo indicado por el tributarista</t>
  </si>
  <si>
    <t>Mensual y/o bimestral y/o semestral y/o anual según declaración tributaria o reporte de información</t>
  </si>
  <si>
    <t>Por expedición errónea de los CDPs y CRPs</t>
  </si>
  <si>
    <t>Debido a errores en la digitación, solicitudes urgentes (tiempos cortos de revisión), errores en la solicitud por parte de las diferentes unidades de gestión.</t>
  </si>
  <si>
    <t>Posibilidad de pérdida de imagen por expedición errónea de los CDPs y CRPs, debido a inconsistencias en la digitación, solicitudes urgentes (tiempos cortos de revisión), y errores en la solicitud por parte de las diferentes unidades de gestión.</t>
  </si>
  <si>
    <r>
      <rPr>
        <b/>
        <sz val="11"/>
        <color theme="1"/>
        <rFont val="Calibri"/>
        <family val="2"/>
        <scheme val="minor"/>
      </rPr>
      <t>Control 1</t>
    </r>
    <r>
      <rPr>
        <sz val="11"/>
        <color theme="1"/>
        <rFont val="Calibri"/>
        <family val="2"/>
        <scheme val="minor"/>
      </rPr>
      <t xml:space="preserve">: Los profesionales designados por la SAF- presupuesto realizan las respectivas verificaciones para la expedición de CDPs y CRPs, de acuerdo con las políticas de operación y controles de los procedimientos Expedición de Certificado Presupuestal - CDP y Expedición de certificado de registro presupuestal - CRP </t>
    </r>
  </si>
  <si>
    <t>Cuándo los profesionales detecten inconsistencias en los datos frente a la solicitud del CDP o CRP, devuelven a la unidad de gestión para que realicen las respectivas subsanaciones</t>
  </si>
  <si>
    <t xml:space="preserve">Procedimientos:
- Expedición de Certificado Presupuestal - CDP 
- Expedición de certificado de registro presupuestal - CRP </t>
  </si>
  <si>
    <t>Cada vez que se genere un documento presupuestal</t>
  </si>
  <si>
    <t>Consolidado trimestral de anulaciones de CDP y CRP del equipo y sus motivos de anulación</t>
  </si>
  <si>
    <t xml:space="preserve">Realizar anulación del CDP o CRP </t>
  </si>
  <si>
    <t>Realizar una reunión al interior del equipo de la SAF Presupuesto donde se socialicen las estadísticas de anulaciones de CDP y CRP con sus correspondientes motivación, con el fin de generar acciones de mejora</t>
  </si>
  <si>
    <t>Profesional Especializado(a) o contratista designado por SAF- Presupuesto</t>
  </si>
  <si>
    <r>
      <rPr>
        <b/>
        <sz val="11"/>
        <color theme="1"/>
        <rFont val="Calibri"/>
        <family val="2"/>
        <scheme val="minor"/>
      </rPr>
      <t xml:space="preserve">Control 2: </t>
    </r>
    <r>
      <rPr>
        <sz val="11"/>
        <color theme="1"/>
        <rFont val="Calibri"/>
        <family val="2"/>
        <scheme val="minor"/>
      </rPr>
      <t xml:space="preserve">Los(as) funcionarios(as) y/o contratistas designados por la SAF-Presupuesto darán a conocer a los Ordenadores del Gasto, los procedimientos de expedición de CDPs y CRPs por medio de una comunicación semestral vía correo electrónico institucional. </t>
    </r>
  </si>
  <si>
    <t xml:space="preserve">Cuando los profesionales envíen la información vía correo institucional, se deberá asegurar que se encuentren incluidos como destinatarios todos los Ordenadores del Gasto 
</t>
  </si>
  <si>
    <t>Semestral</t>
  </si>
  <si>
    <r>
      <rPr>
        <b/>
        <sz val="11"/>
        <color theme="1"/>
        <rFont val="Calibri"/>
        <family val="2"/>
        <scheme val="minor"/>
      </rPr>
      <t>Control 3</t>
    </r>
    <r>
      <rPr>
        <sz val="11"/>
        <color theme="1"/>
        <rFont val="Calibri"/>
        <family val="2"/>
        <scheme val="minor"/>
      </rPr>
      <t xml:space="preserve">: Los funcionarios(as) y/o contratistas designados por la SAF-Presupuesto darán a conocer mensualmente a los ordenadores del gasto, los reportes  de CDP's y CRP's generados a través del sistema SAP Bog Data expedidos a la fecha vía correo electrónico institucional. </t>
    </r>
  </si>
  <si>
    <t xml:space="preserve">Mensual  </t>
  </si>
  <si>
    <t>Correo electrónico e Informe de CDP y CRP generados por el sistema BOGDATA</t>
  </si>
  <si>
    <t>Por multa, sanción o investigaciones disciplinarias</t>
  </si>
  <si>
    <t>Debido a cambios o interpretación indebida de la normativa tributaria vigente, que conlleva a una inadecuada liquidación de descuentos tributarios en la orden de pago.</t>
  </si>
  <si>
    <t>Posibilidad de afectación económica y de imagen por multa, sanción o investigaciones disciplinarias debido a cambios o interpretación indebida de la normativa tributaria vigente, que conlleva a una inadecuada liquidación de descuentos tributarios en la orden de pago.</t>
  </si>
  <si>
    <r>
      <rPr>
        <b/>
        <sz val="11"/>
        <color theme="1"/>
        <rFont val="Calibri"/>
        <family val="2"/>
        <scheme val="minor"/>
      </rPr>
      <t>Control 1</t>
    </r>
    <r>
      <rPr>
        <sz val="11"/>
        <color theme="1"/>
        <rFont val="Calibri"/>
        <family val="2"/>
        <scheme val="minor"/>
      </rPr>
      <t>: El Tesorero(a) y los funcionarios(as) y/o contratistas designados por la SAF- Tesorería generarán la circular interna de lineamientos para pagos y actualizarán el liquidador de impuestos para cada anualidad y/o cuando se requiera para asegurar que las bases y los porcentajes a aplicar se encuentren actualizados en el marco de la normativa legal vigente. Estos documentos deben contar con el visto bueno de los responsables de Tesorería, Contabilidad y de los(as) funcionarios(as) y/o contratistas designados por SAF.</t>
    </r>
  </si>
  <si>
    <t>Se realizan ajustes a las liquidaciones de las órdenes de pago</t>
  </si>
  <si>
    <t>Procedimiento para pagos</t>
  </si>
  <si>
    <t>Circular de pagos y liquidador de impuestos</t>
  </si>
  <si>
    <t>Se procede a la anulación de las ordenes de pago que correspondan en el aplicativo Pagos del SiCapital Local; asimismo se realizan los ajustes dentro del mismo mes o en el siguiente mes.</t>
  </si>
  <si>
    <t>Socializar el procedimiento de pagos al equipo de trabajo de Tesorería y a las unidades de gestión del Instituto</t>
  </si>
  <si>
    <t>Profesional Especializado(a) o contratista designado por SAF- Tesorería</t>
  </si>
  <si>
    <r>
      <rPr>
        <b/>
        <sz val="11"/>
        <color theme="1"/>
        <rFont val="Calibri"/>
        <family val="2"/>
        <scheme val="minor"/>
      </rPr>
      <t>Control 2:</t>
    </r>
    <r>
      <rPr>
        <sz val="11"/>
        <color theme="1"/>
        <rFont val="Calibri"/>
        <family val="2"/>
        <scheme val="minor"/>
      </rPr>
      <t xml:space="preserve"> Los profesionales designados de la SAF- Tesorería, hacen uso del liquidador de impuestos por cada orden de pago que se genere, de acuerdo con los lineamientos establecidos en el procedimiento para pagos.</t>
    </r>
  </si>
  <si>
    <t>Se realiza ajuste en caso de inconsistencia y se informa a Contabilidad para que registren el ajuste de los descuentos</t>
  </si>
  <si>
    <t>Por cada orden de pago que se gestiona</t>
  </si>
  <si>
    <t>Reporte de órdenes de pago en SICAPITAL</t>
  </si>
  <si>
    <t>Por PAC no ejecutado</t>
  </si>
  <si>
    <t>Debido a la recepción de información inoportuna por parte de las unidades de gestión.</t>
  </si>
  <si>
    <t>Posibilidad de afectación económica y de imagen por PAC no ejecutado, debido a la recepción de información inoportuna por parte de las unidades de gestión.</t>
  </si>
  <si>
    <r>
      <rPr>
        <b/>
        <sz val="11"/>
        <color theme="1"/>
        <rFont val="Calibri"/>
        <family val="2"/>
        <scheme val="minor"/>
      </rPr>
      <t>Control 1:</t>
    </r>
    <r>
      <rPr>
        <sz val="11"/>
        <color theme="1"/>
        <rFont val="Calibri"/>
        <family val="2"/>
        <scheme val="minor"/>
      </rPr>
      <t xml:space="preserve"> El Tesorero(a) socializará anualmente  mediante los canales dispuestos por la entidad a las diferentes unidades de gestión, las fechas establecidas para la programación del PAC, de conformidad con el procedimiento  Programa Anual  Mensualizado de Caja - PAC, y los requisitos necesarios para el la programación del PAC.  Así mismo, se gestiona la asistencia a la reunión de programación del PAC que ofrece la Secretaría de Hacienda</t>
    </r>
  </si>
  <si>
    <t>Se resuelven las inquietudes que presenten los responsables de programar el PAC en las mesas de trabajo.
Se gestiona la asistencia de los enlaces financieros de las unidades de gestión, a la capacitación que ofrece la oficina de planeación fiancniera de la Secretaría Distrital de Hacienda</t>
  </si>
  <si>
    <t>Circulares internas expedidas por la SAF - Tesorería
Circulares externas expedidas por Dirección Distrital de Tesorería</t>
  </si>
  <si>
    <t>Correos electrónicos
Publicación en orfeo o intranet</t>
  </si>
  <si>
    <t>Se presenta en comité directivo el estado de ejecución de PAC, alertando a las diferentes unidades de gestión sobre las necesidades de reprogramación y ejecución de los pagos programados</t>
  </si>
  <si>
    <t>Muy baja</t>
  </si>
  <si>
    <t>Realizar cierre mensual de seguimiento al PAC de lo programado versus lo ejecutado para presentarlo en el comité directivo</t>
  </si>
  <si>
    <t xml:space="preserve">Funcionarios(as) o contratistas designados por SAF- Tesorería </t>
  </si>
  <si>
    <r>
      <rPr>
        <b/>
        <sz val="11"/>
        <color theme="1"/>
        <rFont val="Calibri"/>
        <family val="2"/>
        <scheme val="minor"/>
      </rPr>
      <t xml:space="preserve">Control 2: </t>
    </r>
    <r>
      <rPr>
        <sz val="11"/>
        <color theme="1"/>
        <rFont val="Calibri"/>
        <family val="2"/>
        <scheme val="minor"/>
      </rPr>
      <t>El Tesorero(a) dará a conocer anualmente las fechas de reprogramación de PAC establecidas mediante circular interna expedida por la SAF, a través del Sistema de Gestión Documental - ORFEO, correo electrónico e intranet, de conformidad con el procedimiento  Programa Anual Mensualizado de Caja - PAC</t>
    </r>
  </si>
  <si>
    <t>Se resuelven las inquietudes que presenten los responsables de programar el PAC en las mesas de trabajo.</t>
  </si>
  <si>
    <t>Circulares internas expedidas por la SAF - Tesorería</t>
  </si>
  <si>
    <t>Correos electrónicos
Publicación en Orfeo o intranet</t>
  </si>
  <si>
    <r>
      <rPr>
        <b/>
        <sz val="11"/>
        <color theme="1"/>
        <rFont val="Calibri"/>
        <family val="2"/>
        <scheme val="minor"/>
      </rPr>
      <t>Control 3:</t>
    </r>
    <r>
      <rPr>
        <sz val="11"/>
        <color theme="1"/>
        <rFont val="Calibri"/>
        <family val="2"/>
        <scheme val="minor"/>
      </rPr>
      <t xml:space="preserve"> La SAF- Tesorería envía mensualmente mediante correo electrónico, alertas a la comunidad institucional sobre las fechas máximas para radicación de informes y los requerimientos internos y externos que se deben cumplir.</t>
    </r>
  </si>
  <si>
    <t>Los informes devueltos por subsanaciones solo se podrán volver a radicar en la fecha y hora establecida en los lineamientos establecidos en las circulares internas   Los informes que no se radiquen en la fecha máxima deberán radicarse nuevamente el primer día hábil del mes siguiente</t>
  </si>
  <si>
    <t>Correo electrónico enviado por SAF -  tesorería</t>
  </si>
  <si>
    <t>Correos electrónicos
Histórico de Orfeo relacionado con devoluciones por inconsistencias en la documentación del pago</t>
  </si>
  <si>
    <t xml:space="preserve">Se realizaron los siguientes cambios:
-Para el riesgo 1, se ajusta la frecuencia de la probabilidad inherente.  El análisis del número de veces que se ejecuta la actividad es de 48.  La probabilidad inherente cambia a Media
- Para el riesgo 1 se ajusta el impacto inherente a Menor
- Se complementan los controles de los todos los riesgos incluyendo información sobre: ¿Qué pasa con las observaciones o desviaciones?, soporte documental del control, periodicidad, evidencia de la ejecución. 
- Se complementa la información de los riesgos, documentando las actividades que se requieren en caso de materialización
- Se ajusta la frecuencia del riesgo 3 pasando la probabilidad inherente de "Muy alta" a "Alta".
- Se incluyó un nuevo control al riesgo 3.  La probabilidad residual queda en zona baja y el riesgo final en moderado.
- Se incluyó un nuevo control al riesgo 4.  La probabilidad residual queda en zona baja y el riesgo final en moderado.
- Se complementó la redacción del control 1 del riesgo 5
- Se incluyó un nuevo control al riesgo 5.  La probabilidad residual queda en zona "Muy baja" y el riesgo final en alto
- Se incluye el plan de acción de la vigencia 2023 para cada uno de los riesgos </t>
  </si>
  <si>
    <t xml:space="preserve"> Inadecuada  legalizacion de contratos - convenios</t>
  </si>
  <si>
    <t>Debido a incumplimientos en la revisión de los requisitos normativos</t>
  </si>
  <si>
    <t>Posibilidad de pérdida de imagen por inadecuada  legalizacion de contratos - convenios( ( registro presupuestal y aprobación de garantías)  debido a incumplimientos en la revisión de los requisitos normativos.</t>
  </si>
  <si>
    <t>Jefe Oficina Asesora Jurídica o la dependencia que haga sus veces</t>
  </si>
  <si>
    <t xml:space="preserve">El profesional asignado para el proceso contractual verifica que se hayan cumplido los requisitos de legalización del contrato ( registro presupuestal y aprobación de garantías) </t>
  </si>
  <si>
    <t>El profesional en caso de encontrar ausencia de documentos o incumplimiento de requisitos, debe alertar sobre la no legalización del contrato y por ende la imposibilidad de dar inicio al mismo, reporte que s edebe generar al ordedanor del gasto.</t>
  </si>
  <si>
    <r>
      <rPr>
        <sz val="11"/>
        <rFont val="Calibri"/>
        <family val="2"/>
        <scheme val="minor"/>
      </rPr>
      <t>Procedimientos procesos contractuales:</t>
    </r>
    <r>
      <rPr>
        <sz val="8"/>
        <rFont val="Calibri"/>
        <family val="2"/>
        <scheme val="minor"/>
      </rPr>
      <t xml:space="preserve">
•	Procedimiento Convenios interadministrativos y contratos interadministrativos
•	
•	Prestación de servicios profesionales o de apoyo a la gestión
•	Gestión contractual
•	Arrendamiento equipamientos culturales del Idartes.
•	Concurso de méritos abierto o con precalificación
•	Coproducción
•	Mínima cuantía
•	Bolsa de productos
•	Selección Abreviada de Menor Cuantía 
•	Selección Abreviada por Subasta inversa.     .   Licitación Pública</t>
    </r>
  </si>
  <si>
    <t xml:space="preserve">Cada vez que se suscribe un contrato o convenio </t>
  </si>
  <si>
    <t xml:space="preserve">Muestra trimestral de 20 procesos en la plataforma transaccional del SECOP II
</t>
  </si>
  <si>
    <t>Revisar cuál fue el requisito que se incumplió y analizar con el equipo jurídico las acciones a gestionar las respectivas modificaciones o las acciones a implementar en caso de que no se pueda iniciar la ejecución contractual por falta de requisitos de legalización</t>
  </si>
  <si>
    <t>Inducciones a los supervisores de los contratos y apoyos a la Supervisión de contratos</t>
  </si>
  <si>
    <t>Personal designado por la OAJ</t>
  </si>
  <si>
    <t xml:space="preserve"> Inadecuada supervisión de los contratos</t>
  </si>
  <si>
    <t xml:space="preserve"> Debido a la falta de seguimiento a cada una de las obligaciones generales  y especificas por parte de los supervisores de los contratos </t>
  </si>
  <si>
    <t>Posibilidad de pérdida de imagen por un inadecuada supervisión de los contratos debido a la falta de seguimiento a cada una de las obligaciones generales  y especificas por parte de los supervisores de los contratos</t>
  </si>
  <si>
    <t>Subdirectores</t>
  </si>
  <si>
    <t>El profesional designado de apoyo a la supervisión y/o el supervisor, verifica que la información técnica, jurídica, financiera, y contable relacionada con la ejecución del contrato corresponda a los entregables del contratista</t>
  </si>
  <si>
    <t>En caso de inconsistencias o demoras en los entregables o soportes del contrato, el profesional designado de apoyo a la supervisión y/o el supervisor, solicitan aclaración al contratista.</t>
  </si>
  <si>
    <r>
      <t xml:space="preserve">Documentos:
</t>
    </r>
    <r>
      <rPr>
        <sz val="9"/>
        <rFont val="Calibri"/>
        <family val="2"/>
        <scheme val="minor"/>
      </rPr>
      <t>- Procedimiento Supervisión Contractual
- Resolución 780 de siete de junio de 2019 Manual de Supervisión e Interventoría que rige la actividad de seguimiento contractual en el Instituto Distrital de las Artes                                                Fichas de seguimiento para supervisores y la apoyo a ls supervisión, codificadas en el SIG</t>
    </r>
  </si>
  <si>
    <t>De acuerdo con la periodicidad establecida de presentación de informes del contrato</t>
  </si>
  <si>
    <t>Muestra trimestral de 20 contratos que que relacionen la ejecución de:
- Informes de supervisión
- Ficha de supervisión integral
- Soporte de ejecución financiera para supervisión v4
- Seguimiento para apoyo a la supervisión v3</t>
  </si>
  <si>
    <t xml:space="preserve">Analizar la situación e iniciar las respectivas acciones de verificación de las actividades gestionadas por el supervisor de contrato para evitar el daño antijurídico </t>
  </si>
  <si>
    <t>Inducciones a los supervisores de los contratos y apoyos a la Supervisión.    Diligenciamiento de las Fichas de Supervisión de los contratos</t>
  </si>
  <si>
    <t>Por dar inicio a los contratos sin la suscripción del acta de inicio</t>
  </si>
  <si>
    <t xml:space="preserve">Debido a la falta de verificación y cumplimiento de lo establecido en el manual de supervisión e interventoría. </t>
  </si>
  <si>
    <t>Posibilidad de pérdida de imagen por dar inicio a los contratos sin la suscripción del acta de inicio debido a la falta de verificación y cumplimiento de lo establecido en el manual de supervisión e interventoría.</t>
  </si>
  <si>
    <t>El supervisor designado elabora el acta de inicio, con la información que se recauda sobre fecha de suscripción, y cumplimiento de requisitos de legalización del contrato ( póliza aprobada, y registro presupuestal) y cuando se requiera lo referente a afiliación a la ARL</t>
  </si>
  <si>
    <t xml:space="preserve">El supervisor designado solicita que el documento faltante, se remita para elaboración del acta de inicio corrspondendiente, no obstante dar inicio en la plataforma transaccional del SECOP ii. </t>
  </si>
  <si>
    <r>
      <t xml:space="preserve">Documentos:
</t>
    </r>
    <r>
      <rPr>
        <sz val="9"/>
        <rFont val="Calibri"/>
        <family val="2"/>
        <scheme val="minor"/>
      </rPr>
      <t>- Procedimiento Supervisión Contractual
- Resolución 780 de siete de junio de 2019 Manual de Supervisión e Interventoría que rige la actividad de seguimiento contractual en el Instituto Distrital de las Artes</t>
    </r>
  </si>
  <si>
    <t>Cada vez que se legaliza un contrato</t>
  </si>
  <si>
    <t>Acta de inicio firmada</t>
  </si>
  <si>
    <t>Por incorporar documentos durante la ejecucion de los contratos que permitan presumir la posible comisión de una conducta típica, antijurídica y culpable</t>
  </si>
  <si>
    <t xml:space="preserve"> Debido a la falta de verificación de los documentos presentados en el marco de la ejecución de los contratos.</t>
  </si>
  <si>
    <t>Posibilidad de Pérdida de imagen por incorporar documentos u omitir denunciar hechos o situaciones que permitan eatablecer una conducta durante la ejecucion de los contratos que permitan presumir la posible comisión de una conducta típica, antijurídica y culpable, debido a la falta de verificación de los documentos presentados en el marco de la ejecución de los contratos.</t>
  </si>
  <si>
    <t>El profesional designado como supervisor y los apoyos a la supervisión , verificna que los documentos soporte de ejecución del contrato no contengan información que permitan presumir la posible comisión de una conducta típica, antijurídica y culpable,</t>
  </si>
  <si>
    <t>Denunciar hechos o situaciones que permitan eatablecer una conducta durante la ejecucion de los contratos que permitan presumir la posible comisión de una conducta típica, antijurídica y culpable</t>
  </si>
  <si>
    <t>Denuncias que se hayan documentado semestralmente</t>
  </si>
  <si>
    <t xml:space="preserve">Analizar la situación e iniciar las respectivas acciones legales para evitar el daño antijurídico </t>
  </si>
  <si>
    <t>Por investigaciones administrativas, fiscales y judiciales, asi como, requerimientos de los usuarios</t>
  </si>
  <si>
    <t>Debido a la expedición de actos administrativos fuera de los requisitos legales y procedimentales establecidos en la normatividad vigente.</t>
  </si>
  <si>
    <t>Posibilidad de perdida de imagen por  requerimientos de los usuarios debido a la expedición de actos administrativos fuera de los requisitos legales y procedimentales establecidos en la normatividad vigente.</t>
  </si>
  <si>
    <t>El profesional designado para la revisión del acto administrativo verifica las fuentes legales y procedimentales de acuerdo con el contenido de lo que se necesita expedir</t>
  </si>
  <si>
    <t>El profesional devuelve el acto administrativo a la respectiva unidad de gestión para que atienda las recomendaciones y observaciones sobre el contenido del proyecto de acto</t>
  </si>
  <si>
    <t>Procedimiento :
Resoluciones (actos administrativos) que no pertenecen a proceso de selección de Contratistas</t>
  </si>
  <si>
    <t>Cada vez que se requiere la proyección de un acto administrativo</t>
  </si>
  <si>
    <t xml:space="preserve">Correo electrónico (observaciones de ajustes a los actos administrativos)
Matriz de seguimiento de los actos </t>
  </si>
  <si>
    <t>Se analiza la situación y en caso de corrobarar el error, se deja sin efectos el acto administrativo mediante la expedición de un acto administrativo si no se logra cambiar el proyecto remitido</t>
  </si>
  <si>
    <t>Divulgar el contenido del procedimiento Resoluciones (actos administrativos) que no pertenecen a proceso de selección de Contratistas</t>
  </si>
  <si>
    <t>La Jefe de la Oficina Asesora jurídica veridica el contenido del acto administrativo, avalando y observando la revisión efectruada por el profesional asignado.</t>
  </si>
  <si>
    <t>La jefe de la oficina asesora jurídica, devuelve el proyecto de acto administrativo al profesional designado, indicando las correcciones que se deben realizar</t>
  </si>
  <si>
    <t>sI</t>
  </si>
  <si>
    <t>Por la no realización del cargue de la información de los procesos judiciales y/o extrajudiciales</t>
  </si>
  <si>
    <t>Debido a falta de incorporación de registros dentro del Sistema de información de procesos judiciales de Bogotá D.C.</t>
  </si>
  <si>
    <t>Posibilidad de perdida de imagen por la no realización del cargue de la información de los procesos judiciales y/o extrajudiciales debido a falta de incorporación de registros dentro del Sistema de información de procesos judiciales de Bogotá D.C.</t>
  </si>
  <si>
    <t xml:space="preserve">Jefe Oficina Asesora Jurídica </t>
  </si>
  <si>
    <t>El profesional designado como apoderado judicial o extrajudicial realiza el cargue de información en el sistema SIPROJ web en las diferentes etapas del proceso</t>
  </si>
  <si>
    <t>En caso de que se detecte por parte de la Secretaría Jurídica de la Alcaldía Mayor que la información está incompleta, se procede a realizar el carque de los respectivos registros y actualización de información dentro del sistema SIPROJ web</t>
  </si>
  <si>
    <r>
      <t xml:space="preserve">Procedimientos: 
</t>
    </r>
    <r>
      <rPr>
        <sz val="9"/>
        <rFont val="Calibri"/>
        <family val="2"/>
        <scheme val="minor"/>
      </rPr>
      <t>•	Defensa judicial y representación legal en calidad de demandante
•	Defensa judicial y representación legal en calidad de demandados
•	Defensa judicial y representación legal en calidad de accionados
•	Defensa judicial y representación legal en calidad de convocante</t>
    </r>
  </si>
  <si>
    <t>Cada vez que se surte una etapa dentro de un proceso</t>
  </si>
  <si>
    <t>Sistema de información SIPROJ WEB</t>
  </si>
  <si>
    <t>Se realiza el carque y/o actualziación de información en el sistema SIPROJ WEB</t>
  </si>
  <si>
    <t>Divulgar al interior de la Oficina Asesora Jurídica los procedimientos de defensa judicial</t>
  </si>
  <si>
    <t>La jefe de la oficina asesora jurídica envía el reporte anual del estado de los procesos judiciales a la Secretaría Jurídica de la Alcaldía Mayor, con base en la infirmación reportada y registrada por los apoderados designados en la entidad..</t>
  </si>
  <si>
    <t>Se verifica que la información de los procesos esté actualzada en el sistema SIPROJ WEB previo al envío del reporte</t>
  </si>
  <si>
    <t>Comunicación oficial</t>
  </si>
  <si>
    <t>A continuación se relacionan los siguientes cambios:
- Se ajusta la redacción del control del riesgo 1 teniendo en cuenta los controles que se encuentran en los procedimientos de contratación del proceso Gestión Jurídica.
- Se ajusta la redacción del control del riesgo 2 teniendo en cuenta los controles que se encuentran en el procedimiento de Supervisión contractual del proceso Gestión Jurídica.
- Se ajusta la redacción del control del riesgo 3 teniendo en cuenta los controles que se encuentran en el procedimiento de Supervisión contractual del proceso Gestión Jurídica.
- Se ajusta la redacción del control del riesgo 4 teniendo en cuenta los controles que se encuentran en el procedimiento de Supervisión contractual del proceso Gestión Jurídica y el Manual de Supervisión e Interventoría.
Se complementa la redacción de los controles del riesgo 5.
- Se ajusta la redacción de los controles del riesgo 6 teniendo en cuenta los controles que se encuentran en los procedimientos de defensa judicial publicados en la intranet del proceso.
- Se ajusta la redacción del control del riesgo 7 teniendo en cuenta los controles que se encuentran en la plataforma transaccional del SECOPII y lo descrito en el Manual de Contratación del Idartes</t>
  </si>
  <si>
    <t>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t>
  </si>
  <si>
    <t>GESTIÓN JURÍDICA</t>
  </si>
  <si>
    <t>CONTROL DISCIPLINARIO INTERNO</t>
  </si>
  <si>
    <t>Proteger la función pública a nivel institucional, tramitando las actuaciones disciplinarias relacionadas con los servidores o ex servidores del Idartes, para determinar la posible responsabilidad frente a la ocurrencia de conductas disciplinables</t>
  </si>
  <si>
    <t>Vencimiento de términos</t>
  </si>
  <si>
    <t>No contar con el personal suficiente para gestionar la totalidad de actividades que requiere la Oficina de Control Disciplinario  Interno.</t>
  </si>
  <si>
    <t xml:space="preserve">Posibilidad de afectación de imagen por el vencimiento de términos debido a la insuficiencia de personal para gestionar la totalidad de los procesos disciplinarios adelantados en la oficina. </t>
  </si>
  <si>
    <t>Jefe Oficina Control Disciplinario Interno</t>
  </si>
  <si>
    <t>Control 1: Los profesionales de la Oficina de Control Disciplinario Interno OCDI, deben verificar mensualmente la actualización de la matriz de control de procesos disciplinarios de la OCDI compartida en la NAS</t>
  </si>
  <si>
    <t>Realizar jornada de actualización con el equipo verificando que la información en la matriz se encuentre al día</t>
  </si>
  <si>
    <t>Procedimiento Primera Instancia - Etapa de instrucción</t>
  </si>
  <si>
    <t>Matriz de control de procesos disciplinarios de la OCDI (Documento reservado)
Actas de reunión</t>
  </si>
  <si>
    <t>Prorrogar actuación disciplinaria en los términos de la Ley 1952 de 2019.</t>
  </si>
  <si>
    <t>Solicitar a la SAF el estudio de la viabilidad de vincular un profesional que apoye las actividades que adelanta la Oficina de Control  Disciplinario Interno o al menos tener el equipo mínimo necesario de 4 personas mediante contratos de prestación de servicios.</t>
  </si>
  <si>
    <t>Jefe de Oficina de Control Disciplinario Interno</t>
  </si>
  <si>
    <t xml:space="preserve">No restringir los documentos desde su creación en ORFEO </t>
  </si>
  <si>
    <t>Los niveles de seguridad de los documentos que ingresan a través del Sistema de Gestión Documental Orfeo y que hacen parte de un expediente disciplinario no se están activando desde el inicio de la actividad.</t>
  </si>
  <si>
    <t>Posibilidad de afectación de imagen por no restringir los documentos desde su creación en ORFEO, debido a que el documento que cuenta con reserva legal, queda expuesto a consulta pública.</t>
  </si>
  <si>
    <t>Control 1: Los profesionales de la OCDI, efectuarán la revisión aleatoria mensualmente, en donde se verifica que los documentos que hacen parte del expediente cuenten con reserva de consulta en ORFEO, hasta el pliego de cargos o su archivo.</t>
  </si>
  <si>
    <t>Solicitar al Área de gestión documental que efectúe el cambio areservado de las comunicaciones con destino a la OCDI</t>
  </si>
  <si>
    <t>Reiteración de la exigencia de manener los documentos con destino a la OCDI en modo reservado en ORFEO</t>
  </si>
  <si>
    <t>MEDIA</t>
  </si>
  <si>
    <t>Verificar que las comunicaciones oficiales internas de la OCDI sean restringidas en el sistema de información ORFEO.</t>
  </si>
  <si>
    <t xml:space="preserve">Se ajusta la redacción del control 1 del riesgo 1
Se elimina el control 2 del riesgo 1 teniendeo en cuenta la nueva redacción del control 1
Se complementa la información asociada a los controles de los riesgos 1 y 2 incluyendo información sobre: ¿Qué pasa con las observaciones o desviaciones?, soporte documental del control, periodicidad, evidencia de la ejecución. 
Se ajusta la probabilidad residual del riesgo 2 debido a que estaba mal calculada.  Pasa de muy baja a media
Se complementa la información de los dos riesgos, documentando las actividades que se requieren en caso de materialización.
Se incluye el plan de acción de la vigencia 2023 para cada uno de los riesgos </t>
  </si>
  <si>
    <t>NOMBRE DEL PROCESO: EVALUACIÓN INDEPENDIENTE</t>
  </si>
  <si>
    <t>Versión: 03</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</si>
  <si>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</si>
  <si>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Sanción de entes de control y/o disciplinario</t>
  </si>
  <si>
    <t>Inoportunidad de los reportes de información a cargo del Área de Control Interno.</t>
  </si>
  <si>
    <t>Posibilidad de afectación reputacional  por sanción de entes de control y/o disciplinario, debido a la inoportunidad en los reportes de información a cargo del Área de Control Interno.</t>
  </si>
  <si>
    <t>Asesora de Control Interno</t>
  </si>
  <si>
    <t>Control 1: La asesora de Control Interno,  junto con su equipo de trabajo, realizará seguimiento mínimo una vez al mes a las actividades definidas en el PAA mediante acta de reunión GDO-F-02. En caso de encontrar desviaciones estas serán corregidas.</t>
  </si>
  <si>
    <t>Determinar cuál es la causa de la demora en la ejecución de las actividades programadas en el PAA y realizar los ajustes de tiempo y entregables que se requieran.</t>
  </si>
  <si>
    <t>Procedimientos: 
- Elaboración y presentación de seguimientos e informes de ley. 
- Auditorías internas de gestión</t>
  </si>
  <si>
    <t>Evaluar por qué falló el control que está ejecutando el responsable del proceso.
Determinar las acciones para funcionarios o contratistas que incumplieron con los entregables programados.
Determinar las acciones asociadas a dependencias que demoraron la entrega de información para la elaboración de un informe  y ser llevadas a evaluación por parte del Comité Institucional de Coordinación de Control Interno.</t>
  </si>
  <si>
    <t xml:space="preserve">
Revisión de cambios normativos y metodológicos para la realización de auditorías o seguimientos y socialización al interior del equipo de trabajo.
 </t>
  </si>
  <si>
    <t>Asesora de control interno</t>
  </si>
  <si>
    <t>Mayo 2 de 2023</t>
  </si>
  <si>
    <t>Diciembre 15 de 2023</t>
  </si>
  <si>
    <t>Control 2: El profesional asignado del equipo de trabajo  realizará  seguimiento semestral a las actividades definidas en el PAA mediante la medición del indicador: Grado de cumplimiento del plan anual de auditoría. En caso de encontrar desviaciones se tendrá que modificar el PAA.</t>
  </si>
  <si>
    <t>En caso de encontrar desviaciones se tendrá que ajustar el PAA y presentar al Comité Institucional de Coordinación de Control Interno, para revisión y aprobación de la modificación del PAA</t>
  </si>
  <si>
    <t>Indicador registrado en Pandora</t>
  </si>
  <si>
    <t>Informes de auditoría o de seguimientos que no aportan a la mejora institucional</t>
  </si>
  <si>
    <t>Debido al incumplimiento del rigor técnico en la elaboración de informes de auditoría o de seguimientos.</t>
  </si>
  <si>
    <t>Posibilidad de afectación reputacional por informes de auditoría o de seguimientos que no aportan a la mejora institucional,  debido al incumplimiento del rigor técnico en la elaboración de informes de auditoría o de seguimientos.</t>
  </si>
  <si>
    <t>Control 1: La asesora de Control Interno, previo a la remisión a la Dirección General y líderes de los procesos, verificará que la información producto de las auditorías y seguimientos realizados sea precisa, objetiva, clara, concisa, constructiva, completa y oportuna. En caso de no cumplir con estos atributos se solicitará su corrección por medio de Orfeo o correo electrónico.</t>
  </si>
  <si>
    <t>Se devuelve el informe para que la redacción del informe cuente con los atributos establecidos en el control y con las recomendaciones de redacción de la Guía de Auditoría del DAFP y/o en la estructura interna de elaboración de informes.</t>
  </si>
  <si>
    <t>Procedimientos: 
- Elaboración y presentación de seguimientos e informes de ley. 
- Auditorías internas de gestión
- Estatuto de Auditoría del Idartes</t>
  </si>
  <si>
    <t>De acuerdo con lo programado en el PAA</t>
  </si>
  <si>
    <t>Dar alcance a los informes emitidos, señalando las modificaciones.</t>
  </si>
  <si>
    <t>Fortalecimiento de capacidades al interior del equipo de trabajo con relación al control interno en la entidades públicas.</t>
  </si>
  <si>
    <t>25 de abril 2023</t>
  </si>
  <si>
    <t xml:space="preserve">La frecuencia de la actividad del riesgo 1 y 2 pasa de 98 a 94.
Se complementa la información asociada a los controles de los riesgos 1 y 2 incluyendo información sobre: ¿Qué pasa con las observaciones o desviaciones?, soporte documental del control, periodicidad, evidencia de la ejecución. 
Se complementa la información de los dos riesgos, documentando las actividades que se requieren en caso de materialización.
Se ajusta la redacción de la causa inmediata y causa raíz de los riesgos.
Se incluye el plan de acción de la vigencia 2023 para cada uno de los riesgos. </t>
  </si>
  <si>
    <r>
      <rPr>
        <b/>
        <sz val="11"/>
        <rFont val="Calibri"/>
        <family val="2"/>
        <scheme val="minor"/>
      </rPr>
      <t xml:space="preserve">Control 1: </t>
    </r>
    <r>
      <rPr>
        <sz val="11"/>
        <rFont val="Calibri"/>
        <family val="2"/>
        <scheme val="minor"/>
      </rPr>
      <t>Los profesionales de las diferentes unidades de gestión que solicitan servicios de publicación de piezas comunicacionales o estrategias, verifican los tiempos y requisitos para las solicitudes y digilenciamiento adecuado del formato establecido en el procedimiento de Diseño y ejecución de estrategias de comunicación y plan de medios</t>
    </r>
  </si>
  <si>
    <t>Procedimiento:
Solicitud diseño y ejecución de estrategias de comunicación y plan de medios</t>
  </si>
  <si>
    <r>
      <rPr>
        <b/>
        <sz val="11"/>
        <rFont val="Calibri"/>
        <family val="2"/>
        <scheme val="minor"/>
      </rPr>
      <t xml:space="preserve">Control 2: </t>
    </r>
    <r>
      <rPr>
        <sz val="11"/>
        <rFont val="Calibri"/>
        <family val="2"/>
        <scheme val="minor"/>
      </rPr>
      <t>El profesional encargado del área de comunicaciones genera reportes sobre el cumplimiento de tiempos de comunicaciones frente a los requerimientos realizados por la comunidad institucional tanto para comunicaciones internas y externas</t>
    </r>
  </si>
  <si>
    <t>Actas de comité de seguimientos  del Área de comuniocaciones y matriz de seguimiento entradas de requerimientos y cumplimiento de productos</t>
  </si>
  <si>
    <t>Acta - matriz</t>
  </si>
  <si>
    <t>Por pérdida de identidad de marca e institucional de la entidad</t>
  </si>
  <si>
    <t>Debido al uso indebido  de logos  e imagen institucionales en piezas graficas</t>
  </si>
  <si>
    <t>Posible afectación en la imagen de la entidad por pérdida de identidad de marca e institucional de la entidad debido al uso indebido  de logos  e imagen institucionales en piezas graficas</t>
  </si>
  <si>
    <r>
      <rPr>
        <b/>
        <sz val="11"/>
        <rFont val="Calibri"/>
        <family val="2"/>
        <scheme val="minor"/>
      </rPr>
      <t xml:space="preserve">Control 1: </t>
    </r>
    <r>
      <rPr>
        <sz val="11"/>
        <rFont val="Calibri"/>
        <family val="2"/>
        <scheme val="minor"/>
      </rPr>
      <t>La comunidad institucional y beneficiarios de algún proyecto de la entidad (ejemplo ganadores de estímulos) debe verificar los lineamientos establecidos por el Área de Comunicaciones en el el documento Linamientos de Marca Idartes</t>
    </r>
  </si>
  <si>
    <t>El periodista asignado puede acompañar al benefiaciario de algún proyecto en la corrección del uso de marca</t>
  </si>
  <si>
    <t>Uso indebido  de contenidos e imagen institucional en redes sociales</t>
  </si>
  <si>
    <t>Debido creación de cuentas en Redes Sociales sin previo control y conocimiento del área de comunicaciones</t>
  </si>
  <si>
    <t>Posible afectación de la imagen de la entidad por uso indebido  de cotenidos e imagen institucional en redes sociales debido a la creación de cuentas en redes sociales sin previo control y conocimiento del área de comunicaciones</t>
  </si>
  <si>
    <r>
      <rPr>
        <b/>
        <sz val="11"/>
        <color theme="1"/>
        <rFont val="Calibri"/>
        <family val="2"/>
        <scheme val="minor"/>
      </rPr>
      <t xml:space="preserve">Control 1: </t>
    </r>
    <r>
      <rPr>
        <sz val="11"/>
        <color theme="1"/>
        <rFont val="Calibri"/>
        <family val="2"/>
        <scheme val="minor"/>
      </rPr>
      <t>Para la apertura de una nueva cuenta en redes sociales se debe entregar una propuesta, la cual será evaluada y aprobara por el Asesor de Comunicaciones junto con el equipo digital esta propuesta debe incluir la justificación para la creación de la cuenta y debe responder
a la estrategia de comunicaciones .</t>
    </r>
  </si>
  <si>
    <t>Correo electrónico - ORFEO (realizar ajuste en procedimiento debido a la rotación de correos personales)</t>
  </si>
  <si>
    <t>No se crea la red social hasta no ser verificada la justificación y sea aprobada por el asesor de comunicaciones</t>
  </si>
  <si>
    <t>Socializar con el equipo de comunicaciones, comunidad institucional y/o beneficiarios de el documento de lineamientos de solicitud de creación de nuevas redes sociales</t>
  </si>
  <si>
    <t>A continuacuón se describen los siguientes cambios:
- Se ajusta la redacción de la causa raíz y por consiguiente de la descripción del riesgo 1, teniendeo en cuenta que el proceso ahora cuenta con tiempos definidos en sus procedimientos.
- Se ajusta la frecuencia pasando de 24 a 288.  La probabilidad inherente no cambia.
- Se ajusta la redacción de los dos controles del riesgo 1 debido a que en la anterior versión del mapa no se contaba con la definición de tiempos en el procedimiento Diseño y ejecución de estrategias de comunicación y plan de medios
- Se ajusta la redacción del riesgo 2 y se usa parte de la descripción para la redacción del riesgo nuevo número 3
- Se ajusta la redacción del control 1 del riesgo 2
- Se incluye un nuevo control en el riesgo 2
- Se incluye control para el nuevo riesgo 3
- Se complementa la información de los dos riesgos, documentando las actividades que se requieren en caso de materialización.
- Se complementan los controles de los dos los riesgos incluyendo información sobre: ¿Qué pasa con las observaciones o desviaciones?, soporte documental del control, periodicidad, evidencia de la ejecución.
- Se ajusta el plan de acción de la vigencia 2023 para cada uno de los riesgos</t>
  </si>
  <si>
    <t>Afectaciones psicosociales y de salud mental en los equipos de la Subdirección de Formación Artística</t>
  </si>
  <si>
    <t xml:space="preserve"> Impacto al escuchar los relatos de las diferentes situaciones adversas de las comunidades en los territorio, las cuales generan afectación emocional en los equipos de trabajo de la Subdirección de Formación Artística</t>
  </si>
  <si>
    <t>Gestión territorial</t>
  </si>
  <si>
    <t>Responder a requerimientos de forma extemporánea</t>
  </si>
  <si>
    <t>Debido a la dificultad de ubicar información para la  respuesta de un peticionario, por la debil conformación y control inadecuado de expedientes físicos y virtuales en el sistema de Gestión Documental Orfeo por parte de las unidades de gestión</t>
  </si>
  <si>
    <t>Posibilidad de pérdida de imagen por responder a requerimientos de forma extemporánea debido a la conformación y control inadecuado de expedientes físicos y virtuales y/o a la falta de implementación de las tablas de retención documental  en el sistema de Gestión Documental Orfeo por parte de las Unidades de Gestión.</t>
  </si>
  <si>
    <t>Subdirectora administrativa y financiera</t>
  </si>
  <si>
    <r>
      <rPr>
        <b/>
        <sz val="11"/>
        <rFont val="Calibri"/>
        <family val="2"/>
        <scheme val="minor"/>
      </rPr>
      <t xml:space="preserve">Control 1: </t>
    </r>
    <r>
      <rPr>
        <sz val="11"/>
        <rFont val="Calibri"/>
        <family val="2"/>
        <scheme val="minor"/>
      </rPr>
      <t xml:space="preserve">Los profesionales designados por las unidades de gestión para la organización de expedientes, ejecutan las actividades descritas en el procedimeinto de organización de archivos  
</t>
    </r>
  </si>
  <si>
    <t>Los(as) funcionarios(as) y/o contratistas designados por SAF-Gestión Documental verifican la correcta creación de los expedientes virtuales de acuerdo con lo descrito en el procedimiento Organización de archivos</t>
  </si>
  <si>
    <t xml:space="preserve">Procedimiento Organización de Archivos. </t>
  </si>
  <si>
    <t>Cada vez que se requiera conformar un expediente</t>
  </si>
  <si>
    <t>Muestra de 10 solicitudes de conformación de expedientes</t>
  </si>
  <si>
    <t>Gestionar requerimeitno a la unidad de gestión que no esté cumpliendo don los linemaitos de conformación de exppedientes para que proceda a organizar el archivo virtual de acuerdo con las disposiciones de la TRD vigente</t>
  </si>
  <si>
    <t>Se realizarán autoinspecciones anuales para identificar los aspectos de mejora con el fin de asegurar la adecuada administración y el correcto uso de los documentos en la Entidad.</t>
  </si>
  <si>
    <t>Funcionario(a) o contratista designado de SAF-Gestión Documental</t>
  </si>
  <si>
    <r>
      <rPr>
        <b/>
        <sz val="11"/>
        <rFont val="Calibri"/>
        <family val="2"/>
        <scheme val="minor"/>
      </rPr>
      <t xml:space="preserve">Control 2: </t>
    </r>
    <r>
      <rPr>
        <sz val="11"/>
        <rFont val="Calibri"/>
        <family val="2"/>
        <scheme val="minor"/>
      </rPr>
      <t>Los(as) funcionarios(as) y/o contratistas designados por SAF-Gestión Documental verificarán de manera bimestral aleatoriamente en el Sistema de Gestión Documental Orfeo y en el documento en físico la conformación de los expedientes de acuerdo con el Procedimiento Organización de Archivos y las Tablas de Retención Documental.</t>
    </r>
  </si>
  <si>
    <t>Se generan alertas a las unidades de gestión que tengan debilidades o incumplimientos en la adecuada conformación de expedientes</t>
  </si>
  <si>
    <t>Falta de acceso a la información institucional por parte de usuarios internos y/o externos</t>
  </si>
  <si>
    <t>Debido al incumplimiento de las estrategias establecidas en el Plan de Preservación Digital a largo plazo.</t>
  </si>
  <si>
    <t>Posibilidad de pérdida de imagen por  la falta de acceso a la información institucional por parte de usuarios internos y/o externos, debido al incumplimiento de las estrategias establecidas en el Plan de Preservación Digital a largo plazo.</t>
  </si>
  <si>
    <r>
      <rPr>
        <b/>
        <sz val="11"/>
        <rFont val="Calibri"/>
        <family val="2"/>
        <scheme val="minor"/>
      </rPr>
      <t xml:space="preserve">Control 1: </t>
    </r>
    <r>
      <rPr>
        <sz val="11"/>
        <rFont val="Calibri"/>
        <family val="2"/>
        <scheme val="minor"/>
      </rPr>
      <t>El funcionario(a) o contratista conservador designado de la SAF-Gestión Documental junto con la OAP-TI garantizará de manera semestral, la migración a otros soportes y réplicas de la información para mejorar su seguridad de conformidad con la implementación de los proyectos del Plan de Preservación Digital a Largo Plazo (PPDLP) del Sistema Integrado de Conservación - SIC.</t>
    </r>
  </si>
  <si>
    <t>Se presentan alertas y propuestas de mejora para dar cumplimiento a la implemmentación del (PPDLP)</t>
  </si>
  <si>
    <t>Sistema Integrado de Conservación - SIC.
Preservación Digital a Largo Plazo (PPDLP)</t>
  </si>
  <si>
    <t>Informes trimestrales de seguimiento</t>
  </si>
  <si>
    <t>Replantear las estrategias de implmentación del PPDLP</t>
  </si>
  <si>
    <t>Realizar la identificación de fondos y fuentes productoras de documentos electrónicos de archivo, migración a otros soportes y réplicas de la información.</t>
  </si>
  <si>
    <r>
      <rPr>
        <b/>
        <sz val="11"/>
        <rFont val="Calibri"/>
        <family val="2"/>
        <scheme val="minor"/>
      </rPr>
      <t xml:space="preserve">Control 2: </t>
    </r>
    <r>
      <rPr>
        <sz val="11"/>
        <rFont val="Calibri"/>
        <family val="2"/>
        <scheme val="minor"/>
      </rPr>
      <t>El funcionario(a) o contratista conservador designado de la SAF-Gestión Documental junto con la OAP-TI replicará la información del Idartes y mejorará su seguridad, de manera semestral desde la implementación de los proyectos del Plan de Preservación Digital a Largo Plazo (PPDLP) del Sistema Integrado de Conservación - SIC.</t>
    </r>
  </si>
  <si>
    <t>Realizar la réplica y migración de la información.</t>
  </si>
  <si>
    <t xml:space="preserve">Debido a la falta de control en los tiempos de entrega de los expedientes solicitados para consulta y préstamo por las diferentes unidades de gestión. </t>
  </si>
  <si>
    <t xml:space="preserve">Posibilidad de pérdida de imagen por responder a requerimientos de forma extemporánea debido a la falta de control en los tiempos de entrega de los expedientes solicitados para consulta y préstamo por las diferentes unidades de gestión. </t>
  </si>
  <si>
    <r>
      <rPr>
        <b/>
        <sz val="11"/>
        <color theme="1"/>
        <rFont val="Calibri"/>
        <family val="2"/>
        <scheme val="minor"/>
      </rPr>
      <t>Control 1:</t>
    </r>
    <r>
      <rPr>
        <sz val="11"/>
        <color theme="1"/>
        <rFont val="Calibri"/>
        <family val="2"/>
        <scheme val="minor"/>
      </rPr>
      <t xml:space="preserve"> Los funcionarios y contratistas que requieran consultar expedientes a través de préstamos documentales seguirán las instrucciones relacionadas en el procedimiento consulta y préstamos de documentos de archivo. </t>
    </r>
  </si>
  <si>
    <t>Se realizará el control de la entrega de los expedientes solicitados por las unidades de gestión a través del formato de consulta y préstamos de documentos de archivo verificando las caracteríticas de conservación, integridad y autenticidad del expediente devuelto</t>
  </si>
  <si>
    <t xml:space="preserve">Procedimiento consulta y préstamos de documentos de archivo. </t>
  </si>
  <si>
    <t>De acuerdo con los requerimeintos de préstamos de las unidades de gestión</t>
  </si>
  <si>
    <t>Registros realizados en formato de consulta y préstamos de documentos</t>
  </si>
  <si>
    <t>Analizar la situación para determinar las causas en la demora en la entrega de los expedientes y proceder con los respectivos correctivos</t>
  </si>
  <si>
    <t>Los(as) funcionarios(as) y/o contratistas designados por la SAF-Gestión Documental brindarán las capacitaciones a los funcionarios y contratistas del Idartes de manera anual para la gestión y consulta de préstamos documentales, acorde con el procedimiento consulta y préstamos de documentos de archivo</t>
  </si>
  <si>
    <t>Daño, pérdida o destrucción del acervo documental institucional.</t>
  </si>
  <si>
    <t>Debido a la inadecuada implementación del Plan de Conservación Documental.</t>
  </si>
  <si>
    <t>Posibilidad de pérdida de imagen por daño, pérdida o destrucción del acervo documental institucional, debido a la inadecuada implementación del Plan de Conservación Documental.</t>
  </si>
  <si>
    <r>
      <rPr>
        <b/>
        <sz val="11"/>
        <rFont val="Calibri"/>
        <family val="2"/>
        <scheme val="minor"/>
      </rPr>
      <t xml:space="preserve">Control 1: </t>
    </r>
    <r>
      <rPr>
        <sz val="11"/>
        <rFont val="Calibri"/>
        <family val="2"/>
        <scheme val="minor"/>
      </rPr>
      <t>El funcionario(a) o contratista conservador designado de la SAF-Gestión Documental realizará el monitoreo de las condiciones ambientales de manera trimestral de acuerdo con lo desctrito en el Plan de Conservación Documental.</t>
    </r>
  </si>
  <si>
    <t>El funcionario(a) o contratista conservador designado de la SAF-Gestión Documental propondrá mejoras que las estabilicen (a partir del uso del formato para inspección de instalaciones físicas, sistemas de almacenamiento y monitoreo de condiciones ambientales), acorde con el Plan de Conservación Documental.</t>
  </si>
  <si>
    <t xml:space="preserve"> Plan de Conservación Documental.</t>
  </si>
  <si>
    <t>Informe de seguimiento trimestral</t>
  </si>
  <si>
    <t>Replantear las estrategias de implmentación del Plan de Conservación Documental</t>
  </si>
  <si>
    <t>Realizar la presentación del informe semestral de implementación del Sistema integrado de Conservación Documental.</t>
  </si>
  <si>
    <r>
      <rPr>
        <b/>
        <sz val="11"/>
        <rFont val="Calibri"/>
        <family val="2"/>
        <scheme val="minor"/>
      </rPr>
      <t xml:space="preserve">Control 2: </t>
    </r>
    <r>
      <rPr>
        <sz val="11"/>
        <rFont val="Calibri"/>
        <family val="2"/>
        <scheme val="minor"/>
      </rPr>
      <t>El funcionario(a) o contratista conservador designado de SAF-Gestión Documental realizará de manera anual, el inventario de la información con soporte físico y analógico para tener un mayor control sobre la misma de acuerdo con el Sistema Integrado de Conservación.</t>
    </r>
  </si>
  <si>
    <r>
      <rPr>
        <b/>
        <sz val="11"/>
        <rFont val="Calibri"/>
        <family val="2"/>
        <scheme val="minor"/>
      </rPr>
      <t>Control 3:</t>
    </r>
    <r>
      <rPr>
        <sz val="11"/>
        <rFont val="Calibri"/>
        <family val="2"/>
        <scheme val="minor"/>
      </rPr>
      <t xml:space="preserve"> El funcionario(a) o contratista conservador designado de SAF-Gestión Documental inspeccionará cuatrimestralmente las instalaciones de almacenamiento documental (archivo de gestión centralizado  y archivo central), para asegurar que brinden las mejores condiciones a la información con soporte físico y analógico de acuerdo con el Plan de Conservación Documental.</t>
    </r>
  </si>
  <si>
    <t>Cuatrimestral</t>
  </si>
  <si>
    <t>Informe de seguimiento cuatrimestral</t>
  </si>
  <si>
    <t>mayor</t>
  </si>
  <si>
    <r>
      <rPr>
        <b/>
        <sz val="11"/>
        <rFont val="Calibri"/>
        <family val="2"/>
        <scheme val="minor"/>
      </rPr>
      <t>Control 4:</t>
    </r>
    <r>
      <rPr>
        <sz val="11"/>
        <rFont val="Calibri"/>
        <family val="2"/>
        <scheme val="minor"/>
      </rPr>
      <t xml:space="preserve"> El funcionario(a) o contratista conservador designado de SAF-Gestión Documental implementará de manera semestral, el programa de prevención de emergencias y prevención de desastres del Sistema Integrado de Conservación.</t>
    </r>
  </si>
  <si>
    <t>Informe semestral de seguimeinto</t>
  </si>
  <si>
    <t>A contunuación se relacionan las siguientes modificaciones:
- Se ajusta la causa raíz del riesgo 1, por lo consiguiente cambia la redacción de la descripción del riesgo
- Se ajusta la redacción de los controles 1 y 2 del riesgo 1
- Se ajusta el número de la frecuencia del riesgo 2 pasando de 24 a 11 (de acuerdo al númro de estrategias del Plan de preservación)
- Se ajusta el impacto inherente pasando de mayor a moderado
- Se complementa la información de los dos riesgos, documentando las actividades que se requieren en caso de materialización.
- Se complementan los controles de los todos los riesgos incluyendo información sobre: ¿Qué pasa con las observaciones o desviaciones?, soporte documental del control, periodicidad, evidencia de la ejecución.
- Se elimina el riesgo "Posibilidad de pérdida de imagen por responder a requerimientos de forma extemporánea debido a la desorganización de los archivos, por la falta de implementación y aplicación de las Tablas de Retención Documental a la documentación generada por cada Unidad de Gestión en virtud de sus funciones", debido a que el  contenido fue incluido en la redacción del actual riesgo 1.
- Se ajusta la frecuencia del riesgo 4 pasando de 12 a 6.  La probabilidad inherente no cambia.
- Se elimina el control 5 del riesgo 4, teniendo en cuenta que por error estaba repetido y hacía parte de los controles del Plan de Preservación Digital a Largo Plazo 
- Se incluye el plan de acción de la vigencia 2023 para cada uno de los riesgos</t>
  </si>
  <si>
    <t>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</si>
  <si>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GESTIÓN DOCUMENTAL</t>
  </si>
  <si>
    <t>Liderar la mejora continua del Sistema Integrado de Gestión, a través del aseguramiento de la calidad mediante una cultura de pensamiento basado en 
riesgos, un enfoque por procesos, metodologías y planes que permitan la eficiencia, la eficacia y la efectividad de la gestión institucional.</t>
  </si>
  <si>
    <t>Debilidad en la apropiación, control y evaluación del Sistema Integrado de Gestión</t>
  </si>
  <si>
    <t>Debido a la falta de interiorización y sentido de pertenencia por parte de los responsables y lideres de cada proceso.</t>
  </si>
  <si>
    <t>Posibilidad de perdida de imagen por debilidad en la apropiación, control y evaluación del Sistema Integrado de Gestión, debido a la falta de interiorización y sentido de pertenencia por parte de los responsables y lideres de cada proceso.</t>
  </si>
  <si>
    <t>Jefe Oficina Asesora de Planeación y Tecnologías de Información</t>
  </si>
  <si>
    <t>Informe de revisión por la Dirección
Reporte de revisión por la dirección diligenciado por las unidades de gestión</t>
  </si>
  <si>
    <t>Presentar las alertas relacionadas con la falta de apropiación del Sistema Integrado de Gestión, en el Comité Institucional de Evaluación y Desempeño, con el fin de que el representante legal tome las respectivas decisiones en pro de la mejora y apropiación del SIG</t>
  </si>
  <si>
    <t>Socializar el modelo de operación por procesos ante los gestores MIPG</t>
  </si>
  <si>
    <t>Profesional de OAP-TI</t>
  </si>
  <si>
    <t>A continuación se relacionan los siguientes cambios:
- Se ajusta la redacción del control y se utiliza parte del anterior control para describir el plan de acción 2023.
- Se complementan el control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incluye el plan de acción de la vigencia 2023</t>
  </si>
  <si>
    <t>Código: GMC-MR-2</t>
  </si>
  <si>
    <t>Código: GMC-MR-01</t>
  </si>
  <si>
    <t>Fecha Vigencia: 31/05/2023</t>
  </si>
  <si>
    <t>Fecha Vigencia: 4/05/2023</t>
  </si>
  <si>
    <t>GESTIÓN DE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</si>
  <si>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</si>
  <si>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 xml:space="preserve"> Por el vencimiento de términos de los derechos de petición</t>
  </si>
  <si>
    <t>Debido a las demoras en el reparto de las mismas, y por el desconocimiento en el manejo del Gestor Documental (orfeo).</t>
  </si>
  <si>
    <t>Posibilidad de pérdida de imagen por el vencimiento de términos de los derechos de petición debido a las demoras en el reparto de las mismas, y por el desconocimiento en el manejo del Gestor Documental (Orfeo).</t>
  </si>
  <si>
    <r>
      <rPr>
        <b/>
        <sz val="11"/>
        <rFont val="Calibri"/>
        <family val="2"/>
        <scheme val="minor"/>
      </rPr>
      <t xml:space="preserve">Control 1: </t>
    </r>
    <r>
      <rPr>
        <sz val="11"/>
        <rFont val="Calibri"/>
        <family val="2"/>
        <scheme val="minor"/>
      </rPr>
      <t>Los(as) funcionarios(as) y/o contratistas designados por SAF-servicio a la ciudadanía gestionan las actividades descritas en el procedimiento Trámite a los requerimientos presentados por la ciudadanía, asignando a la unidad de gestión requerida para proyectar respuesta y envía las respectivas alertas para la respuesta oportuna a las peticiones</t>
    </r>
  </si>
  <si>
    <t>En caso de que se evidencie que las respuestas a los peticionarios aún no han sido enviadas, se emiten alertas a la unidad de gestión y al gestor de PQRS.</t>
  </si>
  <si>
    <t>Procedimiento:
Trámite a los requerimientos presentados por la ciudadanía</t>
  </si>
  <si>
    <t>El control se ejecuta para cada petición</t>
  </si>
  <si>
    <t>Base preventiva de derechos de petición Idartes</t>
  </si>
  <si>
    <t>Se debe enviar la respuesta al peticionario e informar Control disciplinario interno sobre la situación presentada</t>
  </si>
  <si>
    <t xml:space="preserve">Gestionar capacitaciones semestrales  a los gestores del SDQS sobre las actividades descritas en el procedimiento  "Trámite a los requerimientos presentados por la ciudadanía" y el Instructivo para el diligenciamiento de la información en el formulario registro de PQRS </t>
  </si>
  <si>
    <t>Los(as) funcionarios(as) y/o contratistas designados por SAF-servicio a la ciudadanía</t>
  </si>
  <si>
    <t>Por el aumento en el número de reclamos</t>
  </si>
  <si>
    <t>Debido a la inadecuada prestación de los servicios por parte de las unidades de gestión.</t>
  </si>
  <si>
    <t>Posibilidad pérdida de imagen por el aumento en el número de reclamos debido a la inadecuada prestación de los servicios por parte de las unidades de gestión.</t>
  </si>
  <si>
    <r>
      <rPr>
        <b/>
        <sz val="11"/>
        <color theme="1"/>
        <rFont val="Calibri"/>
        <family val="2"/>
        <scheme val="minor"/>
      </rPr>
      <t>Control 1:</t>
    </r>
    <r>
      <rPr>
        <sz val="11"/>
        <color theme="1"/>
        <rFont val="Calibri"/>
        <family val="2"/>
        <scheme val="minor"/>
      </rPr>
      <t xml:space="preserve"> La SAF - Relacionamiento con la ciudadanía, generará comunicación interna a aquellas Unidades de Gestión donde se hayan presentado mayor número de reclamos, para que éstas a su vez incorporen acciones de mejora en sus procesos</t>
    </r>
  </si>
  <si>
    <t>En caso de que no se refleje disminución en el número de quejas y reclamos, a través de la figura del defensor de la ciudadanía se notificará a la Dirección General del Instituto.</t>
  </si>
  <si>
    <t>Informe anual de gestión de peticiones</t>
  </si>
  <si>
    <t>Se notifica a la unidad de gestión para que analice la situación y pueda implementar las acciones de mejora necesarias</t>
  </si>
  <si>
    <t xml:space="preserve">
Elaborar y publicar el Informe de Gestión de Peticiones del Idartes en el Link de Transparencia de la Entidad. </t>
  </si>
  <si>
    <t>Responsable de la Unidad de Gestión de Servicio a la Ciudadanía</t>
  </si>
  <si>
    <t xml:space="preserve">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ajusta el número de la frecuencia del riesgo 1
- Se incluye el plan de acción de la vigencia 2023 para los riesgos 1 y 2
</t>
  </si>
  <si>
    <t>GESTIÓN  DEL CONOCIMIENTO</t>
  </si>
  <si>
    <t>Codigo: GEC-MR-01</t>
  </si>
  <si>
    <t>Gestionar el conocimiento en el IDARTES mediante la innovación, integración, adopción y apropiación para generar procesos de aprendizaje, conocimiento compartido y mejoramiento al interior de la entidad y con la ciudadanía.</t>
  </si>
  <si>
    <t>Desconocimiento de buenas prácticas y saberes</t>
  </si>
  <si>
    <t xml:space="preserve">Debido a la falta de instancias, definición de responsabilidades o direcrices para fomentar el fortalecimiento, evaluación y seguimiento a la gestión del conocimiento </t>
  </si>
  <si>
    <t xml:space="preserve">Posible afectación reputacional por desconocimiento de buenas prácticas y saberes debido a la falta de instancias, definición de responsabilidades o direcrices para fomentar el fortalecimiento, evaluación y seguimiento a la gestión del conocimiento </t>
  </si>
  <si>
    <t>Los profesionales designados de la Oficina Asesora de Planeación y Tecnologías de Información gestionan la conformación del equipo transversal y del líder del equipo del equipo transversal de Gestión del Conocimiento, quien tendrá como principal responsabilidad convocar y servir de intermediario en el establecimiento de acuerdos que lleven a la elaboración, actualización, descripción de saberes y buenas prácticas en la aplicación del modelo de madurez de la gestión del conocimiento</t>
  </si>
  <si>
    <t>En caso de que en la conformación del equipo transversal no se encuentren perfiles que tengan un conocimiento clave o altamente demandado por la operación de la entidad, se deberá solicitar nuevamente a la unidad de gestión para que designe a un nuevo profesional</t>
  </si>
  <si>
    <t>Procedimiento Elaboración o actualización del modelo de madurez de la gestión del conocimiento
Institucional
Protocolo para la institucionalización de la Gestión del conocimiento e innovación</t>
  </si>
  <si>
    <t>Solicitud a las unidades de gestión para la designación de la(s) persona(s) que harán parte de los Semilleros de Gestión del Conocimiento</t>
  </si>
  <si>
    <t>Informar en Comité Institucional de Gestión de Desempeño, los incumplimientos relacionados con la conformación de los equipos transversales y/o la falta de ejecución de los roles asignados</t>
  </si>
  <si>
    <t>Implementar las actividades relacionadas en el Protocolo para la institucionalización de la Gestión del conocimiento e innovación</t>
  </si>
  <si>
    <t>Profesionales designados de la Oficina Asesora de Planeación y Tecnologías de Información</t>
  </si>
  <si>
    <r>
      <t>A continuacuón se describen los siguientes cambios:
- Se ajusta la redacción de la causa inmediata, la causa raíz y por consiguiente de la descripción del riesgo 1.
- Se ajusta la frecuencia p</t>
    </r>
    <r>
      <rPr>
        <sz val="11"/>
        <rFont val="Calibri"/>
        <family val="2"/>
        <scheme val="minor"/>
      </rPr>
      <t>asando a 750.  L</t>
    </r>
    <r>
      <rPr>
        <sz val="11"/>
        <color theme="1"/>
        <rFont val="Calibri"/>
        <family val="2"/>
        <scheme val="minor"/>
      </rPr>
      <t>a probabilidad inherente queda en Alta
- Se eliminan los dos controles que tenía la anterior redacción del riesgo 
- Se documenta un control para el riesgo ajustado.
-  Se complementa el control del riesgo incluyendo información sobre: ¿Qué pasa con las observaciones o desviaciones?, soporte documental del control, periodicidad, evidencia de la ejecución.
- Se elimina el riesgo 2 "Posible afectación reputacional, por reprocesos, demoras e inefectiva gestión publica, debido a  la resistencia de los servidores públicos a seguir los lineamientos establecidos en la gestión del cambio", teniendo en cuenta que el documento soporte de este riesgo no es utilizado en la entidad debido a que su contenido ya no es relevante para las actuales condiciones en las modificaciones de planes programas y proyectos.
- Se complementa la información del riesgo, documentando las actividades que se requieren en caso de materialización.
- Se ajusta el plan de acción de la vigencia 2023.</t>
    </r>
  </si>
  <si>
    <t>Gestionar los servicios de tecnologías de la información, a través de estrategias conforme a los lineamientos nacionales y distritales aplicables, promoviendo la implementación de tecnologías de cuarta revolución a la oferta institucional, para alcanzar el uso, apropiación y fortalecimiento de las capacidades tecnológicas desde y hacia los agentes internos y externos, para optimizar el desarrollo de los procesos estratégicos, misionales y de apoyo en cumplimiento de los objetivos institucionales.</t>
  </si>
  <si>
    <t>Inadecuada gestión operativa de la infraestructura TI</t>
  </si>
  <si>
    <t>Indisponibilidad en la prestación de infraestructura tecnológica, red o datos</t>
  </si>
  <si>
    <t>Posibilidad de afectación de imagen por una inadecuada gestión operativa de la infraestructura generando una indisponibilidad en los servicios o herramientas tecnológica de red o datos</t>
  </si>
  <si>
    <t>Control 1: El ingeniero de infraestructura recibe por correo electrónico la alerta generada por la herramienta de TI que realiza el constante monitoreo del funcionamiento de la infraestructura.</t>
  </si>
  <si>
    <t>De acuerdo con el tipo de alerta del sistema ORION y la criticidad de los activos de información que se encuentren en la infraestructura tecnológica que alerta la herramienta de monitoreo de TI, el ingeniero de infraestructura procede a realizar las respectivas modificaciones a la configuración o parametrización para que continúe con el normal funcionamiento</t>
  </si>
  <si>
    <t>De acuerdo con las alertas que arroje el sistema</t>
  </si>
  <si>
    <t>Informes del ingeniero de infraestructura</t>
  </si>
  <si>
    <t>En caso de materialización de riesgo, los profesionales de tecnología de información de la OAPTI, gestionan los canales alternos de conectividad o acceden a las copias de seguridad de los servidores que se encuentran en la nube</t>
  </si>
  <si>
    <t>Documentar los controles que se realizan en la infraestructura tecnológica en procedimiento o guía del Proceso Gestión tecnología de información</t>
  </si>
  <si>
    <t>Ingeniero de infraestructura y equipo de gestión de TI</t>
  </si>
  <si>
    <t>Control 2: El equipo de Gestión de TI programa y ejecuta jornadas de mantenimiento para prolongar la vida útil de los equipos dentro y fuera de garantía, así como prever posibles fallas en el momento de reinicio.</t>
  </si>
  <si>
    <t>En caso de que por situaciones adversas no se ejecuten las actividades programadas en el palan de mantenimiento de infraestructura, se deben reprogramar las actividades y/o priorizar los elementos de infraestructura críticos</t>
  </si>
  <si>
    <t>Plan de mantenimiento de infraestructura</t>
  </si>
  <si>
    <t>Acta de intervención de mantenimiento a servidores de infraestructura</t>
  </si>
  <si>
    <t>Incluir dentro de la documentación del Proceso Gestión tecnología de información, la bitácora de seguimiento a los mantenimientos de la infraestructura tecnológica del Idartes</t>
  </si>
  <si>
    <t>A continuación se relacionan los siguientes cambios:
- Se complementan los controles del riesgo incluyendo información sobre: ¿Qué pasa con las observaciones o desviaciones?, soporte documental del control, periodicidad, evidencia de la ejecución.
- Se complementa para el riesgo la información relacionada con las actividades para gestionar en caso de materialización de riesgo.
- Se incluye el plan de acción de la vigencia 2023</t>
  </si>
  <si>
    <t>GESTIÓN TECNOLOGÍAS DE INFORMACIÓN</t>
  </si>
  <si>
    <t>GESTIÓN DE PARTICIPACIÓN CIUDADANA</t>
  </si>
  <si>
    <t>Identificar los actores del ecosistema artístico y cultural de la ciudad para promover espacios de participación, diálogo e interacción que incidan en la toma de decisiones, en temas relacionados con la artes y la cultura en un ejercicio democrático e intercultural para los territorios urbanos y rurales de Bogotá</t>
  </si>
  <si>
    <t xml:space="preserve"> Falta de visibilización y/o interacción de actores, instancias y/o acciones en territorio</t>
  </si>
  <si>
    <t>Debido a debilidades en la elaboración del Plan institiucional de participación ciudadadana</t>
  </si>
  <si>
    <t>Afectación reputacional por falta de visibilización y/o interacción de actores, instancias y/o acciones en territorio, debido a debilidades en la elaboración del Plan institiucional de participación ciudadadana</t>
  </si>
  <si>
    <r>
      <rPr>
        <b/>
        <sz val="11"/>
        <rFont val="Arial Narrow"/>
        <family val="2"/>
      </rPr>
      <t xml:space="preserve">Control 1: </t>
    </r>
    <r>
      <rPr>
        <sz val="11"/>
        <rFont val="Arial Narrow"/>
        <family val="2"/>
      </rPr>
      <t>Los profesionales designado por la Oficina Asesora de Planeación y Tecnologías de Informacións, gestionan mesas  de trabajo con los equipos administrativos y misionales de la entidad para formular el Plan institucional de participación que permita promover un dialogo con el ecosistema artístico y cultural, y la ciudadanía en general, en la cual se generen compromisos de manera conjunta.</t>
    </r>
  </si>
  <si>
    <t>En caso de que alguna unidad unidad de gestión no reporte acciones de participación ciudadana, se requerirá al directivo del área identificar  las acciones a incluir en el plan institucional de participación.</t>
  </si>
  <si>
    <t>Diseño e implementación de plan institucional de participación</t>
  </si>
  <si>
    <t>Informe de trimestral de seguimiento al Plan Institucional de Participación</t>
  </si>
  <si>
    <t>Presentar la situación en Comité Institucional de Gestión y Desempeño para que se tomen las respectivas decisiones que incluyan los métodos de participación a los grupos o ciudadanía que no fue visibilizada e informar de dichas medidas a la ciudadanía y/o grupos afectados.</t>
  </si>
  <si>
    <t xml:space="preserve">Divulgar el Plan institucional de participación </t>
  </si>
  <si>
    <t>Profesionales designado por la Oficina Asesora de Planeación y Tecnologías de Información</t>
  </si>
  <si>
    <t>La presente es la versiòn inicial del mapa de procesos.  Para la elaboraciòn del mapa se realizaron las siguientes actividades:
- Se identifica el riesgo y su respectivo control
- Se realiza la valoraicòn del impacto y probabilidad inherente
- Se identifica el plan de acciòn 2023</t>
  </si>
  <si>
    <t>GESTIÓN DE BIENES, SERVICIOS Y PLANTA FÍSICA</t>
  </si>
  <si>
    <t>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t>
  </si>
  <si>
    <t>Por daño y/o deterioro de los bienes</t>
  </si>
  <si>
    <t>Debido a su almacenamiento inadecuado en la bodega del Idartes</t>
  </si>
  <si>
    <t xml:space="preserve">Posibilidad de pérdida de imagen por daño y/o deterioro de los bienes debido a su inadecuado almacenamiento en la bodega del Idartes. </t>
  </si>
  <si>
    <r>
      <rPr>
        <b/>
        <sz val="11"/>
        <rFont val="Calibri"/>
        <family val="2"/>
        <scheme val="minor"/>
      </rPr>
      <t xml:space="preserve">Control 1: </t>
    </r>
    <r>
      <rPr>
        <sz val="11"/>
        <rFont val="Calibri"/>
        <family val="2"/>
        <scheme val="minor"/>
      </rPr>
      <t xml:space="preserve"> Los(as) funcionarios(as) y/o contratistas designados por SAF-Almacén solicitarán de manera semestral a través de correo electrónico los mantenimientos de la infraestructura de la bodega del Idartes al responsable competente</t>
    </r>
  </si>
  <si>
    <t>Se realiza verificación de que los mantenimientos preventivos programados se realicen y que los bienes no sean  afectados por causas asociadas al mantenimiento de la bodega</t>
  </si>
  <si>
    <t>Manual de bodega y almacenamiento de bienes del Instituto Distrital de las Artes Idartes</t>
  </si>
  <si>
    <t>Se analiza la situación para determinar las causas del daño y proceder de acuerdo con lo analizado para reparar o reponer el bien mediante afectación de póliza o por reposición por el responsable causante del daño</t>
  </si>
  <si>
    <t>Divulgar el Manual de bodega y almacenamiento de bienes del Instituto Distrital de las Artes Idartes</t>
  </si>
  <si>
    <t>Los(as) funcionarios(as) y/o contratistas designados por SAF-Almacén</t>
  </si>
  <si>
    <r>
      <rPr>
        <b/>
        <sz val="11"/>
        <rFont val="Calibri"/>
        <family val="2"/>
        <scheme val="minor"/>
      </rPr>
      <t xml:space="preserve">Control 2: </t>
    </r>
    <r>
      <rPr>
        <sz val="11"/>
        <rFont val="Calibri"/>
        <family val="2"/>
        <scheme val="minor"/>
      </rPr>
      <t xml:space="preserve">Los(as) funcionarios(as) y/o contratistas designados por SAF-Almacén tramitarán el agendamiento, previo para el recibo de los bienes y/o solicitud de traslado de los bienes a la bodega mediante el formato de Autorización de Entrada a Sedes de conformidad con lo establecido en el procedimiento de Ingreso de Bienes y traslados. Esta información será reportada cuatrimestralmente. </t>
    </r>
  </si>
  <si>
    <t xml:space="preserve">Se debe realizar reprogramación para el alistamiento o adecuación de espacio para la salida o ingreso de bienes de la Bodega.
</t>
  </si>
  <si>
    <t>Salida de bienes devolutivos de consumo controlado y consumo</t>
  </si>
  <si>
    <t>De acuerdo con las necesidades de ingreso de bienes a la Bodega</t>
  </si>
  <si>
    <t>Formato de Autorización de Entrada a Sedes diligenciado</t>
  </si>
  <si>
    <t>Por falta de control de los bienes</t>
  </si>
  <si>
    <t>Debido al retiro de los mismos sin los soportes necesarios</t>
  </si>
  <si>
    <t xml:space="preserve">Posibilidad de pérdida de imagen por falta de control de los bienes debido al retiro de los mismos sin el trámite pertinente y/o los soportes necesarios. </t>
  </si>
  <si>
    <r>
      <rPr>
        <b/>
        <sz val="11"/>
        <rFont val="Calibri"/>
        <family val="2"/>
        <scheme val="minor"/>
      </rPr>
      <t>Control 1:</t>
    </r>
    <r>
      <rPr>
        <sz val="11"/>
        <rFont val="Calibri"/>
        <family val="2"/>
        <scheme val="minor"/>
      </rPr>
      <t xml:space="preserve">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t>
    </r>
  </si>
  <si>
    <t>En caso de que el formato no cuente con los campos requeridos en su diligenciamiento de acuerdo con las indicaciones del instructivo, se devuelve al solicitante para que realice los respectivos ajustes.</t>
  </si>
  <si>
    <t xml:space="preserve">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</si>
  <si>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Cada vez que se solicite la salida de un bien</t>
  </si>
  <si>
    <t>Reporte cuatrimestral del trámite del formato de salida de bienes</t>
  </si>
  <si>
    <t>Se solicita el alcance o justificación sobre la demora en la devolución del bien a la unidad de gestión.  De acuerdo con la respuesta se determinarán las medidas a ejecutar para recuperar el bien</t>
  </si>
  <si>
    <t>Socialización  semestral del instructivo para el diligenciamiento del Formato de salida de bienes devolutivos, consumo controlado y consumo para conocimiento y cumplimiento por partes de los colaboradores de la Entidad a través de a correo electrónico y/o intranet</t>
  </si>
  <si>
    <r>
      <rPr>
        <b/>
        <sz val="11"/>
        <rFont val="Calibri"/>
        <family val="2"/>
        <scheme val="minor"/>
      </rPr>
      <t>Control 2</t>
    </r>
    <r>
      <rPr>
        <sz val="11"/>
        <rFont val="Calibri"/>
        <family val="2"/>
        <scheme val="minor"/>
      </rPr>
      <t>: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t>
    </r>
  </si>
  <si>
    <t>Se analiza la condición del elemento y se solicita a la unidad de gestión el cumplimiento de lo requerido en el trámite de del formato de salida de bienes devolutivos, consumo controlado y consumo.</t>
  </si>
  <si>
    <t>Procedimiento Toma física de inventarios, bienes devolutivos y consumo controlado
Política para el manejo y control de los bienes del Instituto Distrital de las Artes -Idartes
Instructivo para el diligenciamiento del formato de salida de bienes devolutivos, consumo controlado y consumo
Procedimiento para la salida de bienes devolutivos, consumo controlado y consumo</t>
  </si>
  <si>
    <t>Actas de resultado de inventario toma física</t>
  </si>
  <si>
    <t xml:space="preserve">Por ausencia de algún servicio Publico </t>
  </si>
  <si>
    <t>Debido al  pago inoportuno en el servicio,  ocasionando cierre de sede, escenario o Crea</t>
  </si>
  <si>
    <t>Posibilidad de afectación de imagen debido a la ausencia de algún servicio público por pago inoportuno, ocasionando cierre de sede, escenario o CREA</t>
  </si>
  <si>
    <r>
      <rPr>
        <b/>
        <sz val="11"/>
        <rFont val="Calibri"/>
        <family val="2"/>
        <scheme val="minor"/>
      </rPr>
      <t xml:space="preserve">Control 1: </t>
    </r>
    <r>
      <rPr>
        <sz val="11"/>
        <rFont val="Calibri"/>
        <family val="2"/>
        <scheme val="minor"/>
      </rPr>
      <t>Los(as) funcionarios(as) y/o contratistas designados por SAF- servicios generales harán el seguimiento mensual al pago de los servicios públicos hasta la generación de orden de pago  a través de la matriz de seguimiento.</t>
    </r>
  </si>
  <si>
    <t>Se verifica que los pagos realizados cuenten con número de orden de pago y fecha de giro en la matriz de seguimiento</t>
  </si>
  <si>
    <t>Formato de consumo - giros servicios públicos Idartes</t>
  </si>
  <si>
    <t>Formato de consumo - giros servicios públicos Idartes diligenciado</t>
  </si>
  <si>
    <t>Identificar la factura y realizar el procedimiento de pago.  Se debe analizar las causas internas o externas de la novedad en la prestación del servicio para establecer las respectivas acciones</t>
  </si>
  <si>
    <t>Gestionar la información del formato Consumo - giros servicios públicos Idartes en una ubicación institucional de Google DRIVE</t>
  </si>
  <si>
    <t>Los(as) funcionarios(as) y/o contratistas Saf - servicios generales.</t>
  </si>
  <si>
    <t>Por no prestar servicios en los equipamientos a los usuarios</t>
  </si>
  <si>
    <t xml:space="preserve">Debido a que no se implementaron los mantenimientos requeridos en las solicitudes de los administradores. </t>
  </si>
  <si>
    <t xml:space="preserve">Posibilidad de pérdida de imagen por no prestar servicios en los equipamientos a los usuarios, debido a que no se implementaron los mantenimientos preventivos y/o correctivos requeridos en las solicitudes de los administradores. </t>
  </si>
  <si>
    <t>El riesgo afecta la imagen de la Entidad con efecto publicitario sostenido a nivel de sector administrativo, nivel departamental o municipal.</t>
  </si>
  <si>
    <r>
      <rPr>
        <b/>
        <sz val="11"/>
        <rFont val="Calibri"/>
        <family val="2"/>
        <scheme val="minor"/>
      </rPr>
      <t xml:space="preserve">Control 1: </t>
    </r>
    <r>
      <rPr>
        <sz val="11"/>
        <rFont val="Calibri"/>
        <family val="2"/>
        <scheme val="minor"/>
      </rPr>
      <t xml:space="preserve"> El Contratista y/o funcionario de la SAF- Infraestructura y Mantenimiento designado para cada equipamiento, sede, escenario y crea recibirá el requerimiento y/o solicitud de las unidades de gestión que soliciten mantenimientos, los cuales deberán ser debidamente registrados mensualmente en la matriz denominada "Reporte Requerimientos Ejecutados". 
Lo anterior, de conformidad con el procedimiento de Mantenimiento y Adecuación de la Infraestructura Física</t>
    </r>
  </si>
  <si>
    <t>La  SAF- Infraestructura y Mantenimiento de la Entidad, teniendo en cuenta las necesidades y requerimientos de mantenimiento de planta física, clasifica según su prioridad (en términos de plazo) los requerimientos allegados. Luego verifica la disponibilidad para intervenir los espacios, el material disponible y desarrolla un cronograma para la ejecución de actividades por parte del Área de Seguridad y Salud en el Trabajo (SST).
Cuando se requiere un servicio de mantenimiento de emergencia, éste debe ser solicitado al profesional responsable de la sede/equipamiento/CREA, por parte de la SAF - Infraestructura y Mantenimiento telefónicamente, además de dejar el registro mediante correo electrónico a la cuenta mantenimiento@idartes.gov.co, para dar seguimiento y trazabilidad. 
Las reparaciones no locativas indispensables para las sedes que no son propias, que no hayan sido daños ocasionados por el desgaste del funcionamiento de Idartes, deben ser requeridas al arrendador del inmueble y ejecutadas por él. Dicho requerimiento será realizado por el supervisor del contrato de arrendamiento.</t>
  </si>
  <si>
    <t>Procedimiento de Mantenimiento y Adecuación de la Infraestructura Física</t>
  </si>
  <si>
    <t>De acuerdo con las solicitudes de mantenimiento que se reciban</t>
  </si>
  <si>
    <t xml:space="preserve">Reportes en comité de infraestructura </t>
  </si>
  <si>
    <t>Se gestiona mesa de trabajo extraordinaria para priorizar los recursos o necesidades de contratación para atender el requerimiento</t>
  </si>
  <si>
    <t>Automatizar las respuestas de solicitudes a mantenimientos y realizar los cargues automáticos de dichas solicitudes en el aplicativo que se está desarrollando con el área de tecnología de la entidad</t>
  </si>
  <si>
    <t>Contratista o funcionario Designado SAF - Mantenimiento e Infraestructura</t>
  </si>
  <si>
    <r>
      <rPr>
        <b/>
        <sz val="11"/>
        <rFont val="Calibri"/>
        <family val="2"/>
        <scheme val="minor"/>
      </rPr>
      <t xml:space="preserve">Control 2: </t>
    </r>
    <r>
      <rPr>
        <sz val="11"/>
        <rFont val="Calibri"/>
        <family val="2"/>
        <scheme val="minor"/>
      </rPr>
      <t xml:space="preserve"> La SAF- Infraestructura y Mantenimiento elabora anualmente la Circular de mantenimiento en la que se detalla el proceso de solicitud de requerimientos, la competencia del equipo de toderos y técnicos, la distribución de profesionales del equipo de infraestructura en las sedes, con el fin de que las unidades de gestión conozcan el protocolo y los alcances de los requerimientos de mantenimiento anuales.</t>
    </r>
  </si>
  <si>
    <t>Se realizan las aclaraciones a las unidades de gestión relacionadas con el contenido de la circular</t>
  </si>
  <si>
    <t>Radicado orfeo de la circular</t>
  </si>
  <si>
    <t xml:space="preserve">Se realizaron los siguientes cambios:
-Para el riesgo 1, en el control 1 se ajusta la frecuencia de la probabilidad inherente.  El análisis del número de veces que se ejecuta la actividad pasa de 2362 a 2714.  La probabilidad inherente queda en Media.
-Para el riesgo 1, en el control 2 se ajusta la frecuencia de la probabilidad inherente.  El análisis del número de veces que se ejecuta la actividad pasa de 52.000 a 1400.  La probabilidad inherente queda en Media.
- El control del riesgo 2 pasa al plan de acción, por lo que los controles del riesgo pasan de 3 a 2.
- Se incluye un nuevo control en el riesgo 4.
- Se complementan los controles de los todos los riesgos incluyendo información sobre: ¿Qué pasa con las observaciones o desviaciones?, soporte documental del control, periodicidad, evidencia de la ejecución. 
- Se complementa la información de los riesgos, documentando las actividades que se requieren en caso de materialización
- Se incluye el plan de acción de la vigencia 2023 para cada uno de los riesgos </t>
  </si>
  <si>
    <t>GESTIÓN DE FOMENTO DE LAS PRÁCTICAS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</si>
  <si>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</si>
  <si>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Gerencia de danza</t>
  </si>
  <si>
    <t>Dificultades técnicas, de conocimiento y de soportes por parte de los agentes del sector de la danza en relación a la lógica y requerimientos de la plataforma para participar en el Programa Distrital de Estímulos de la Gerencia de Danza.</t>
  </si>
  <si>
    <t xml:space="preserve">Procesos pedagógicos ineficientes por parte de la gerencia de danza que le permitan al sector capacitarse en relación a la plataforma para participar en el Programa Distrital de Estímulos, así como tener suficiencia en sus soportes y evidencias. </t>
  </si>
  <si>
    <t xml:space="preserve">Afectación reputacional por participación más baja de la esperada y porcentaje  bajo de personas habilitadas en la plataforma para la Programa Distrital de Estímulos de la gerencia de Danza. </t>
  </si>
  <si>
    <t>Subdirectora de las Artes</t>
  </si>
  <si>
    <t>Control 1: Revisar la estrategia de participación en convocatorias de las personas que participan en los consultorios con el fin de determinar las acciones a implementar en futuras estrategias para aumentar la participación</t>
  </si>
  <si>
    <t xml:space="preserve">Verificar los porcentajes, frecuencias y causales de rechazo de las becas y estímulos de la gerencia de danza, y retroalimentar de manera clara y directa al sector. </t>
  </si>
  <si>
    <t>El control se encuentra en construcción mediante la ejecución del plan de acción del actual riesgo</t>
  </si>
  <si>
    <t>Balance de estrategia</t>
  </si>
  <si>
    <t>Gestionar mesa de trabajo de balance con el equipo de trabajo del área de convocatorias para analizar la situación presentada con el fin de tomar los correctivos necesarios</t>
  </si>
  <si>
    <t>Generar un plan de acción de pedagógica hacia el sector de la danza, que incluya una capacitación de herramientas tecnológicas y un acompañamiento para mejorar la calidad de los soportes y documentos de evidencia de los artistas de la danza.</t>
  </si>
  <si>
    <t xml:space="preserve">A continuación se relacionan los siguientes cambios:
- Se traslada el riesgo del área de Producción al proceso de Gestión de circulación de las prácticas artísticas.  Anteriormente estaba referenciado en el proceso de Gestión fomento a las prácticas artísticas. 
- De acuerdo con la solicitud del 9 de mayo e 2023 por parte de la Gerente de danza, se solicitó eliminar los riesgos que estaban vigentes en el 2022.  Lo anterior teniendo en cuenta que la estructuración de los riesgos no estaba articulada con las opciones de control disponibles.  La Gerencia de danza, solicitó incluir dos nuevos riesgos, el primero se encuentra en el presente mapa de riesgo con la referencia 1.  El otro riesgo se encuentra en el mama de riesgos del proceso Gestión circulación de las prácticas artísticas.
Se incluye el plan de acción de la vigencia 2023 
</t>
  </si>
  <si>
    <t>GESTIÓN DE CIRCULACIÓN DE LAS PRÁCTICAS ARTÍSTICAS</t>
  </si>
  <si>
    <t>Potenciar el papel de las prácticas artisiticas en la transformación de la ciudad y el ejercicio de la libertad creativa de los ciudadanos, a traves de la puesta en escena de los procesos artisticos, para lograr su apreciación, significación, resignificación y apropiación.</t>
  </si>
  <si>
    <t>Producción</t>
  </si>
  <si>
    <t>Procesos administrativos, logísticos y/o técnicos no adecuados para la ejecución de eventos y/o actividades.r</t>
  </si>
  <si>
    <t>Debido a debilidades en la planeación para la producción de eventos y/o actividades.</t>
  </si>
  <si>
    <t>Posibilidad de afectación económica y pérdida de imagen debido a procesos administrativos, logísticos y/o técnicos no adecuados, por la debilidad en la planeación para la producción de eventos y/o actividades.</t>
  </si>
  <si>
    <t>Entre 150 y 300 SMLMV</t>
  </si>
  <si>
    <t xml:space="preserve">Control 1. Los profesionales designados por la Subdirección de las Artes para el Área de producción elaboran proyección presupuestal anual con las unidades de gestión, definiendo los insumos y recursos necesarios para el desarrollo de sus actividades y/o eventos.
</t>
  </si>
  <si>
    <t>Se realiza una retroalimentación con las unidades de gestión del Idartes, se prioizan actividades y se realizan ajustes a la proyección presupuestal</t>
  </si>
  <si>
    <t>GESTIÓN ADMINISTRATIVA PARA LA PRODUCCIÓN DE EVENTOS Y/O ACTIVIDADES
GCIR-F-26 seguimiento presupuestal oficina de producción.
GCIR-F-31  Proyección Anual de Actividades, e sla base para establecer el seguimiento de compra.</t>
  </si>
  <si>
    <t>Cada vez que las unidades de gestión solciitan insumos o recursos para la ejecución de eventos</t>
  </si>
  <si>
    <t>GCIR-F-26 seguimiento presupuestal oficina de producción.</t>
  </si>
  <si>
    <t>Las modificaciones de los servicios deben realizarse con mínimo dos días hábiles de anticipación previos a la actividad y/o evento, para los insumos de transporte y alimentación no podrán superar o disminuir en un diez por ciento (10%) para garantizar la calidad del servicio.
Las cancelaciones de los servicios no podrán realizarse el mismo día de la actividad y/o evento, a excepción de los casos de fuerza mayor o casos fortuitos.</t>
  </si>
  <si>
    <t xml:space="preserve">Establecer seguimiento al plan de compras </t>
  </si>
  <si>
    <t>Área de producción</t>
  </si>
  <si>
    <t>Control 2: Los profesionales designados por la Subdirección de las Artes para el Área de producción, realizan registro mensual de eventos y/o actividades junto con las unidades de gestión en el calendario establecido por el área de producción.
GCRI-F-13 _programación mensual de eventos artísticos 2022.</t>
  </si>
  <si>
    <t xml:space="preserve">Se revisa que en la programación de eventos corresponda con la capacidad técnica y presupuestal programada </t>
  </si>
  <si>
    <t>GESTIÓN ADMINISTRATIVA PARA LA PRODUCCIÓN DE EVENTOS Y/O ACTIVIDADES
GCRI-F-13 _programación mensual de eventos artísticos 2022.</t>
  </si>
  <si>
    <t>GCRI-F-13 _programación mensual de eventos artísticos 2022.</t>
  </si>
  <si>
    <t>Seguimiento al registro mensual de eventos.</t>
  </si>
  <si>
    <t>Gerencia de Artes Audiovisuales</t>
  </si>
  <si>
    <t>Afectación reputacional</t>
  </si>
  <si>
    <t>Desconocimiento de los procesos institucionales para ser oferentes o proveedores de las entidades del sector cultura, específicamente en el campo audiovisual.</t>
  </si>
  <si>
    <t>Falta de asociados del sector audiovisual que posibiliten el desarrollo de las actividades de la Gerencia de Artes Audiovisuales.</t>
  </si>
  <si>
    <t>Posibilidad de pérdida de imagen por falta de asociados del sector audiovisual que posibiliten el desarrollo de las actividades de la Gerencia de Artes Audiovisuales, debido a la falta de fortalecimiento organizacional y/o empresarial para acceder a los procesos de selección públicos del sector.</t>
  </si>
  <si>
    <t>Control 1: Profesionales designados por la Gerencia de Artes Audiovisuales diseñarán e implementarán una sesión de formación anual para las ESAL (Entidades sin ánimo de lucro), para fortalecer y robustecer dichas organizaciones, mediante capacitaciones sobre los requisitos habilitantes y condiciones de los porcesos de selección, y de esta manera contar con más oferentes que puedan presentarse a dichos procesos públicos del sector.</t>
  </si>
  <si>
    <t xml:space="preserve">En caso de que no se cuente con sufientes oferentes para la capacitación, se procederá a reprogramar la sesión </t>
  </si>
  <si>
    <t>No se tiene</t>
  </si>
  <si>
    <t>Acta de reunión / control de asistencia / Invitación</t>
  </si>
  <si>
    <t xml:space="preserve">Revisar las condicones del objeto del proceso identificando las razones por las cuales no se presentaron oferentes
</t>
  </si>
  <si>
    <t>Gerencia de música</t>
  </si>
  <si>
    <t>Dificultad de la ciudadanía para desplazarse a espacios alejados de su lugar de trabajo o residencia para poder acceder a la oferta delagerencia de música.</t>
  </si>
  <si>
    <t>Pérdida de imagen debido a la baja participación de público en la oferta de la entida
Pérdida del reconocimiento y apropiación de la entidad ante la ciudadanía</t>
  </si>
  <si>
    <t>Posibilidad de perdida de imagen debido a la baja participación de público en la oferta de la entidad, debido a la ificultad de la ciudadanía para desplazarse a espacios alejados de su lugar de trabajo o residencia para poder acceder a la oferta delagerencia de música.</t>
  </si>
  <si>
    <t>Control 1: Los profesionales designados por la Gerente de Música, diseñan e  implementa una programación musical descentralizada que permita llevar una oferta artística próxima, diversa y pertinente en diferentes localidades de la ciudad.</t>
  </si>
  <si>
    <t>Se analiza la información relacionada con las localidades que no lograron ser atendidas para priorizar recursos en la siguiente vigencia</t>
  </si>
  <si>
    <t>Cronograma de actividades</t>
  </si>
  <si>
    <t>Se analiza la situación de posible incumplimeit de alguna actividad de cirucualción prgramada, para ajustar el cronograma</t>
  </si>
  <si>
    <t>Alcance y tiempos de divulgación de las actividades de circulación.</t>
  </si>
  <si>
    <t>Control 2: Fortalecer la articulación de las unidades de gestión con la Oficina Asesora de Comunicaciones, con el fin de optimizar los procesos de divulgación y segmentar los públicos a los que se dirige cada actividad.</t>
  </si>
  <si>
    <t>Analizar los tiempos de gestión de alistamiento de insumos por parte de la gerencia de música y los tiempos de gestión de solicitudes por parte del ärea de comunicaciones</t>
  </si>
  <si>
    <t>De acuerdo co las necesidaeds de divulgación</t>
  </si>
  <si>
    <t>Solicitudes realizadas al área de Comunicaciones</t>
  </si>
  <si>
    <t>Facilidad en el acceso y desplazamiento a los lugares de ejecucíon de las actividades de circulación.</t>
  </si>
  <si>
    <t>Control 3: Generar franjas de programación en horarios en los que se reduzcan las dificultades de movilidad y en espacios centrales con diferentes rutas de acceso.</t>
  </si>
  <si>
    <t>Acceso y manejo de las herramientas tecnológicas necesarias para la participación en las actividades de circulación.</t>
  </si>
  <si>
    <t>Control 4: Realizar jornadas de acompañamiento a la población con dichas dificultades , para facilitar el acceso a las plataformas.</t>
  </si>
  <si>
    <t>Alto volumen y demanda de eventos en la gerencia de danza y en el Idartes en general que congestionan los tiempos de respuesta por parte del equipo interno de la gerencia de danza y del equipo trasnversal de comunicaciones.</t>
  </si>
  <si>
    <t>Ausencia de un procedimiento  interno de la gerencia de danza en relación a la información que se provee al área de comnunicaciones,  que tenga en cuenta los tiempos en circunstancias de alto volumen y demanda de eventos  para responder oportunamente a los requerimientos del área de comunicaciones y divulgar de manera oportuna.</t>
  </si>
  <si>
    <t>Divulgación en tiempos no oportunos en las plataformas y redes sociales de la gerencia, así como en los canales vía correo electrónico y voz a voz con el sector de la danza, dificultando el acceso de la ciudadanía a la oferta cultural</t>
  </si>
  <si>
    <t>Control 1: Asignar a una persona experta en las acciones propias de las comunicaciones (Diseño, periodismo, fotografía, redacción,  etc) el rol de enlace con el área de Comunicaciones, que recoja las necesidades, insumos y consolidado de las programaciones de la Gerencia de Danza.</t>
  </si>
  <si>
    <t>Se deben tener en cuenta los tiempos internos del  área de comunicaciones para gestionar oportunamente las necesidades de comunicación de la Gerencia de Danza</t>
  </si>
  <si>
    <t>En elaboración</t>
  </si>
  <si>
    <t xml:space="preserve">De acuerdo a las ncesidades de publicación de información </t>
  </si>
  <si>
    <t>Actas de reunión
Brief de requerimientos de comunicación
Correos electrónicos</t>
  </si>
  <si>
    <t>Gestionar mesa de trabajo de balance con el área de comunicaciones para analizar la situación presentada con el fin de tomar los correctivos necesarios</t>
  </si>
  <si>
    <t>Construcción de un procedimiento interno de la gerencia de danza, que facilite la organización, acopio y entrega oportuna de la información de las actividades de la gerencia a la Oficina de Comunicaciones.</t>
  </si>
  <si>
    <t>Gerencia de Danza</t>
  </si>
  <si>
    <r>
      <t>A continuación se relacionan los siguientes cambios:
- Se complementa la información asociada a los controle</t>
    </r>
    <r>
      <rPr>
        <sz val="11"/>
        <rFont val="Calibri"/>
        <family val="2"/>
        <scheme val="minor"/>
      </rPr>
      <t>s de los riesgos 1, 2 y 3 in</t>
    </r>
    <r>
      <rPr>
        <sz val="11"/>
        <color theme="1"/>
        <rFont val="Calibri"/>
        <family val="2"/>
        <scheme val="minor"/>
      </rPr>
      <t xml:space="preserve">cluyendo información sobre: ¿Qué pasa con las observaciones o desviaciones?, soporte documental del control, periodicidad, evidencia de la ejecución. 
- Se complementa la información de los riesgos 1, 2 y 3 documentando las actividades que se requieren en caso de materialización. 
- Se ajusta el orden de la redacción de factores de la causa raíz y la causa inmediata para el riesgo 3
- Se traslada el riesgo del área de Producción al proceso de Gestión de circulación de las prácticas artísticas.  Anteriormente estaba referenciado en el proceso de Gestión fomento a las prácticas artísticas. 
- De acuerdo con la solicitud del 9 de mayo de 2023 por parte de la Gerente de danza, se solicitó eliminar los riesgos que estaban vigentes en el 2022.  Lo anterior teniendo en cuenta que la estructuración de los riesgos no estaba articulada con las opciones de control disponibles.  La Gerencia de danza, solicitó incluir dos nuevos riesgos, el primero se encuentra en el presente mapa de riesgo con la referencia 4.  El otro riesgo se encuentra en el mama de riesgos del proceso Gestión fomento de las prácticas artísticas.
- Se incluye el plan de acción de la vigencia 2023 para cada uno de los riesgos 
</t>
    </r>
    <r>
      <rPr>
        <sz val="11"/>
        <color rgb="FFFF0000"/>
        <rFont val="Calibri"/>
        <family val="2"/>
        <scheme val="minor"/>
      </rPr>
      <t xml:space="preserve">
</t>
    </r>
  </si>
  <si>
    <t xml:space="preserve">El monitoreo de primera y segunda línea de defensa se encuentra en 
https://drive.google.com/drive/folders/1yQA2e9hFY_R1DTskzgrXbzj4qiyCaPS0?usp=drive_link </t>
  </si>
  <si>
    <t xml:space="preserve">Para el primer cuatrimestre de 2023, no se contaba con mapa de riesgos de gestión para el proceso
</t>
  </si>
  <si>
    <t>El monitoreo de primera y segunda línea de defensa se encuentra en 
https://drive.google.com/drive/folders/1wXKpxwMH3-j0yjmo5fttaA2CQ3pdvfN7?usp=drive_link</t>
  </si>
  <si>
    <t>El monitoreo de primera y segunda línea de defensa se encuentra en 
https://drive.google.com/drive/folders/18WeSGyv8OIHIVJqGYOoLxpiZ0w1Pl3k7?usp=drive_link</t>
  </si>
  <si>
    <t>El monitoreo de primera y segunda línea de defensa se encuentra en
https://drive.google.com/drive/folders/1B4Cx_3jxyclOGdqehQ95Ktc5wdvCmpa0?usp=drive_link</t>
  </si>
  <si>
    <t xml:space="preserve">El monitoreo de primera y segunda línea de defensa se encuentra en
https://drive.google.com/drive/folders/1kE3ZFiDYX-bKHB2yDof_vn2A2qFf-A8y?usp=drive_link
</t>
  </si>
  <si>
    <t xml:space="preserve">El monitoreo de primera y segunda línea de defensa se encuentra en
https://drive.google.com/drive/folders/1Bii8x9_hEs5EpH-nneDHFKiW72pzY2xX?usp=drive_link
</t>
  </si>
  <si>
    <t xml:space="preserve">El monitoreo de primera y segunda línea de defensa se encuentra en
https://drive.google.com/drive/folders/1Gro8VhjwFRTtTKWEoCkSZ8Yk9qNhFo0K?usp=drive_link
</t>
  </si>
  <si>
    <t>El monitoreo de primera y segunda línea de defesna se encuentra en
https://drive.google.com/drive/folders/12xWWH-lzVVPWpSsRxw11OI8c_Wegioih?usp=drive_link</t>
  </si>
  <si>
    <t xml:space="preserve">El monitoreo primera y segunda línea se encuentra en 
https://drive.google.com/drive/folders/11hRbXy5DvxIWy-c5S_Pi2dLIjriRmJNC?usp=drive_link
</t>
  </si>
  <si>
    <t xml:space="preserve">El monitoreo de primera y segunda línea de defensa se encuentra en
https://drive.google.com/drive/folders/1epub_m0Gm-2Q8iU7VPGVoIeEtDeG9Nkg?usp=drive_link
</t>
  </si>
  <si>
    <t xml:space="preserve">El monitoreo de primera y segunda línea de defesna se encuentra en
https://drive.google.com/drive/folders/1FpuaaEdMa15vapCtqRmyt-uODoz8pKwJ?usp=drive_link
</t>
  </si>
  <si>
    <t>El monitoreo de primera y segunda línea de defensa se encuentra en
https://drive.google.com/drive/folders/12Tqhz77lnMme_oJxr4dxiEPRdTT88iBq?usp=drive_link</t>
  </si>
  <si>
    <t xml:space="preserve">El monitoreo de primera y segunda línea de defensa se encuentra en
https://drive.google.com/drive/folders/10DoURx8yxArWiLsRIjTgSVPjTUUC-S5K?usp=drive_link
</t>
  </si>
  <si>
    <t>El monitoreo de primera y segunda línea de defensa se encuentra en
https://drive.google.com/drive/folders/1wdZEd-tiYJ1fb5Hv1xZ5kvfxdVZAKfbg?usp=drive_link</t>
  </si>
  <si>
    <t xml:space="preserve">
Falta  de equipo humano  para lograr una mayor articulación en la gestión territorial de la entidad que permita mejorar el relacionamiento entre las unidades de gestión de la entidad para la atención en territorio</t>
  </si>
  <si>
    <t xml:space="preserve">Bajo armonización de las unidades de gestión en la planeación y ejecución de las actividades en territorio
</t>
  </si>
  <si>
    <t>Posibilidad de afectación reputacional debido a la falta de equipo humano que permita una mayor apropiación de las unidades de gestión en referencia a la planeación y ejecución de las actividades con las comunidades</t>
  </si>
  <si>
    <r>
      <t>Control 1</t>
    </r>
    <r>
      <rPr>
        <sz val="11"/>
        <color theme="1"/>
        <rFont val="Calibri"/>
        <family val="2"/>
      </rPr>
      <t>Los profesionales designados por los Subdirectores y en conjunto con los Gestores Territoriales realizan mesas de trabajo para llevar a cabo el control y seguimiento de las actividades que se articulan entre las unidades de gestión para las atender la comunidad en el territorio</t>
    </r>
  </si>
  <si>
    <t>Por parte de la Subdirección de Formación Artística se analizan las inconsistencias en la información reportada en los processos de articulación que afectan la ejecución o cumplimiento de metas</t>
  </si>
  <si>
    <t>Procedimiento :
Lectura  de realidades  y  Diseño de agenda territorial</t>
  </si>
  <si>
    <t>De acuerdo a las situaciones</t>
  </si>
  <si>
    <t>Reporte realizado en el visualizador de Idartes en Bogotá - Tablero de Contro</t>
  </si>
  <si>
    <t xml:space="preserve">Mesas de trabajo con los  gestores territoriales  para realizar el reporte de las actividades </t>
  </si>
  <si>
    <t>Validar las mesas de articulación y armonización para garantizar la ejecución de las acciones programadas en territorio.</t>
  </si>
  <si>
    <t xml:space="preserve">El monitoreo de primera y segunda línea de defensa se encuentra en
https://drive.google.com/drive/folders/1tQIG6KNbnrISUd3V-GuE_hB0AtpG4fVZ?usp=drive_link
</t>
  </si>
  <si>
    <t xml:space="preserve">El monitoreo de primera y segunda línea de defensa se encuentra en
https://drive.google.com/drive/folders/1UUEDsvJNxtdiBlPO0Ou2-iOGpxOkaq5Y?usp=drive_link
</t>
  </si>
  <si>
    <t xml:space="preserve">El monitoreo de primera y segunda línea de defensa se encuentra en 
https://drive.google.com/drive/folders/1J38LEe7RqMmqrnEvCbWYw-4bI2rRuBdK?usp=drive_link
</t>
  </si>
  <si>
    <t>DIRECCIONAMIENTO ESTRATÉGICO INSTITUCIONAL</t>
  </si>
  <si>
    <t>Proporcionar la dirección que guía la entidad frente a los escenarios presentes y futuros, a través de instrumentos de programación, seguimiento, evaluación y realimentación de la gestión institucional, facilitando el desarrollo articulado de sus planes, programas y proyectos propuestos para el cumplimiento misional, con el fin de generar el impacto social esperado.</t>
  </si>
  <si>
    <t>Por baja calidad y oportunidad del dato reportado</t>
  </si>
  <si>
    <t>Debido al desconocimiento de requisitos y/o estándares por parte del responsable del seguimiento el cual  no permite realizar un seguimiento efectivo de la gestión del proceso.</t>
  </si>
  <si>
    <t>Posible afectación de la imagen de la entidad por la baja calidad y oportunidad del dato reportado, debido al desconocimiento de requisitos y/o estándares por parte del responsable del seguimiento el cual  no permite realizar un seguimiento efectivo de la gestión del proceso.</t>
  </si>
  <si>
    <r>
      <rPr>
        <b/>
        <sz val="11"/>
        <rFont val="Calibri"/>
        <family val="2"/>
        <scheme val="minor"/>
      </rPr>
      <t xml:space="preserve">Control 1: </t>
    </r>
    <r>
      <rPr>
        <sz val="11"/>
        <rFont val="Calibri"/>
        <family val="2"/>
        <scheme val="minor"/>
      </rPr>
      <t>El analista de proyectos de inversión verifica la información suministrada por el responsable del reporte durante el periodo objeto de seguimiento, de acuerdo con los estándares y características emitidas por parte del SDP y DNP, así como de los instrumentos internos de la entidad.</t>
    </r>
  </si>
  <si>
    <t>Cuando la información reportada no corresponde con  estándares requeridos, se devuelve por el Sistema Pandora a la Unidad de gestión para que se realicen los respectivos ajustes</t>
  </si>
  <si>
    <t>Procedimiento seguimiento de proyectos de inversión</t>
  </si>
  <si>
    <t>Circular lineamientos y cronograma reporte de información
Reportes seguimiento de proyectos de inversión en Pandora / correos electrónicos</t>
  </si>
  <si>
    <t>Se emite documento informando el alcance que se debe dar a las cifras o información entregada a entidades o sistemas de información</t>
  </si>
  <si>
    <t>Remitir mensualmente a cada proyecto de inversión por correo electrónico en donde cada analista de proyectos presente las recomendaciones y resultados referente a cada proyecto con el fin de mejorar la calidad y oportunidad del dato reportado</t>
  </si>
  <si>
    <t>Analistas de proyectos OAP-TI</t>
  </si>
  <si>
    <r>
      <rPr>
        <b/>
        <sz val="11"/>
        <rFont val="Calibri"/>
        <family val="2"/>
        <scheme val="minor"/>
      </rPr>
      <t xml:space="preserve">Control 2: </t>
    </r>
    <r>
      <rPr>
        <sz val="11"/>
        <rFont val="Calibri"/>
        <family val="2"/>
        <scheme val="minor"/>
      </rPr>
      <t>La Oficina Asesora de Planeación y Tecnologías de la Información mediante circular estableció un cronograma de apertura y cierre del sistema de información que se utiliza para el reporte del avance en el cumplimiento de las metas establecidas en los proyectos de inversión el cual nos apoya en el cumplimiento de los tiempos requeridos para el reporte a SDP y DNP</t>
    </r>
  </si>
  <si>
    <t>Se realizan ajustes al cronograma en caso de requerimientos de la cabeza del sector o de la SDP p DNP</t>
  </si>
  <si>
    <t>Circular lineamientos y cronograma reporte de información</t>
  </si>
  <si>
    <t>Por la generación de hallazgos por parte de entes de control</t>
  </si>
  <si>
    <t>Debido al incumplimiento de la programación definida para los proyectos de inversión institucional y las metas físicas y financieras asociadas a estos</t>
  </si>
  <si>
    <t>Posible afectación en la imagen de la entidad por la generación de hallazgos por parte de entes de control, debido al incumplimiento de la programación definida para los proyectos de inversión institucional y las metas físicas y financieras asociadas a estos</t>
  </si>
  <si>
    <t>Se requiere justificación del porqué en los retrasos en la programación de los indicadores y se solicita reprogramación en la ejecución de los indicadores en caso de que sea necesario</t>
  </si>
  <si>
    <t>Reportes de seguimiento a proyectos de inversión
Correos de retroalimentación</t>
  </si>
  <si>
    <t>Se realizan ejercicios de reprogramación de indicadores en conjunto con los responsables de los proyectos de inversión</t>
  </si>
  <si>
    <r>
      <t xml:space="preserve">Generar indicadores de eficacia y eficiencia </t>
    </r>
    <r>
      <rPr>
        <sz val="11"/>
        <color rgb="FFFF0000"/>
        <rFont val="Calibri"/>
        <family val="2"/>
        <scheme val="minor"/>
      </rPr>
      <t xml:space="preserve"> </t>
    </r>
    <r>
      <rPr>
        <sz val="11"/>
        <rFont val="Calibri"/>
        <family val="2"/>
        <scheme val="minor"/>
      </rPr>
      <t>que permitan monitorear el cumplimiento de las metas físicas y presupuestales de los proyectos de inversión institucionales</t>
    </r>
  </si>
  <si>
    <t>Equipo Transversal de Proyectos</t>
  </si>
  <si>
    <t>Por el impacto negativo al medio ambiente y a posibles multas o sanciones a la entidad</t>
  </si>
  <si>
    <t>Debido al Inadecuado manejo, transporte y almacenamiento de residuos peligrosos y del desconocimiento de la gestión de residuos por parte de la comunidad institucional</t>
  </si>
  <si>
    <t>Posible afectación económica por el impacto negativo al medio ambiente y posible sanción o multa, debido al Inadecuado manejo, transporte y almacenamiento de residuos peligrosos, así como el desconocimiento de la gestión de residuos por parte de la comunidad institucional</t>
  </si>
  <si>
    <t>Afectación menor a 30 SMLMV</t>
  </si>
  <si>
    <r>
      <rPr>
        <b/>
        <sz val="11"/>
        <rFont val="Calibri"/>
        <family val="2"/>
        <scheme val="minor"/>
      </rPr>
      <t xml:space="preserve">Control 1: </t>
    </r>
    <r>
      <rPr>
        <sz val="11"/>
        <rFont val="Calibri"/>
        <family val="2"/>
        <scheme val="minor"/>
      </rPr>
      <t>El gestor ambiental de la entidad realiza el seguimiento y monitoreo del manejo y disposición de los residuos solidos y peligrosos generados en las sedes de la entidad, de acuerdo con los lineamientos descritos en la Guía para la Gestión Integral de Residuos Peligrosos</t>
    </r>
  </si>
  <si>
    <t>Se informa a los colaboradores que participan en la disposición de residuos sólidos y peligrosos, las respectivas alertas sobre la correcta disposición de residuos</t>
  </si>
  <si>
    <t>Guía para la Gestión Integral de Residuos Peligrosos</t>
  </si>
  <si>
    <t>De acuerdo con las visitas y controles que se realizan</t>
  </si>
  <si>
    <t>Bitácora de residuos peligrosos
Tablero de Control</t>
  </si>
  <si>
    <t>Determinar las causas de la afectación ambiental por el indebido manejo de residuos sólidos y peligrosos, con el fin de establecer las acciones correctivas necesarias</t>
  </si>
  <si>
    <t>Formalizar dentro del SIG los documentos de seguimiento (bitácora y tablero de control) y actualizar los documentos que se requieran incorporando controles asociados a los reportes que realizan los generadores de residuos</t>
  </si>
  <si>
    <t>Gestor ambiental</t>
  </si>
  <si>
    <t>Por baja calificación en el Índice de desempeño institucional</t>
  </si>
  <si>
    <t>Debido a la  implementación parcial de las políticas del modelo en la entidad ocasionadas por el incumplimiento de los planes de sostenibilidad o el desconocimiento de las actividades a desarrollar por parte de los líderes de la primera línea de defensa</t>
  </si>
  <si>
    <t xml:space="preserve">Posible afectación en la imagen de la entidad por la  baja calificación del FURAG, debido a la implementación parcial de las políticas del modelo en la entidad ocasionadas por el incumplimiento de los planes de sostenibilidad o el desconocimiento de las actividades que se deben desarrollar </t>
  </si>
  <si>
    <r>
      <rPr>
        <b/>
        <sz val="11"/>
        <rFont val="Calibri"/>
        <family val="2"/>
        <scheme val="minor"/>
      </rPr>
      <t xml:space="preserve">Control 1: </t>
    </r>
    <r>
      <rPr>
        <sz val="11"/>
        <rFont val="Calibri"/>
        <family val="2"/>
        <scheme val="minor"/>
      </rPr>
      <t>Los profesionales de la OAPTI, elaboran y realizan seguimiento al Plan de sostenibilidad del MIPG, en el que se encuentran las acciones de mejoramiento en la implementación del modelo.</t>
    </r>
  </si>
  <si>
    <t xml:space="preserve">
El Plan debe contener las actividades que responden al mejoramiento identificado en los autodiagnósticos, en el informe semestral de evaluación independiente del sistema Control Interno  y en las observaciones hechas  por el Departamento Administrativo de la Función publica en el instrumento de medición FURAG.</t>
  </si>
  <si>
    <t>Procedimiento : Implementación del Modelo Integrado de Planeación y Gestión MIPG</t>
  </si>
  <si>
    <t>Seguimiento trimestral</t>
  </si>
  <si>
    <t>Seguimiento Plan de sostenibilidad</t>
  </si>
  <si>
    <t>Presentar las alertas relacionadas con los incumplimientos de las acciones del Plan de sostenibilidad, en el Comité Institucional de Evaluación y Desempeño, con el fin de que el representante legal tome las respectivas decisiones en pro de la mejora en la implementación de las políticas del MIPG</t>
  </si>
  <si>
    <t>Realizar reuniones periódicas en donde se socializan las actividades que deben desarrollar las unidades de gestión para la implementación de las políticas del modelo</t>
  </si>
  <si>
    <t>Profesional designado a seguimiento Plan de sostenibilidad MIPG</t>
  </si>
  <si>
    <t>A continuación se relacionan los siguientes cambios:
- Se complementan los controles de los todos los riesgos incluyendo información sobre: ¿Qué pasa con las observaciones o desviaciones?, soporte documental del control, periodicidad, evidencia de la ejecución.
- Se complementa para todos los riesgos la información relacionada con las actividades para gestionar en caso de materialización de riesgo.
- Se complementa la redacción del riesgo 3, teniendeo en cuenta la afectación económica del riesgo
- Para el riesgo 4 se ajusta la redacción del control 1 y la redacción del control 2 se utiliza como insumo para la redacción del plan de acción.  Queda eliminado el control 2.
- Se incluye el plan de acción de la vigencia 2023 para todos los riesgos</t>
  </si>
  <si>
    <t>Código: DIR-MR-01</t>
  </si>
  <si>
    <t>Código: GPAR-MR-01</t>
  </si>
  <si>
    <t>Versión: 01</t>
  </si>
  <si>
    <t>Fecha Vigencia: 15/06/2023</t>
  </si>
  <si>
    <t>Código: GSC-MR-01</t>
  </si>
  <si>
    <t>Fecha Vigencia: 23/05/2023</t>
  </si>
  <si>
    <t>Codigo: GC0-MR-01</t>
  </si>
  <si>
    <t>Fecha Vigencia: 08/052023</t>
  </si>
  <si>
    <t>Código: GBS-MR-01</t>
  </si>
  <si>
    <t>Fecha Vigencia: 7/6/2023</t>
  </si>
  <si>
    <t>Codigo: GDO-MR-01</t>
  </si>
  <si>
    <t>Fecha Vigencia: 12/05/2023</t>
  </si>
  <si>
    <t>Código: GTI-MR-01</t>
  </si>
  <si>
    <t>Codigo: GJU-MR-01</t>
  </si>
  <si>
    <t>Fecha Vigencia: 26/04/2023</t>
  </si>
  <si>
    <t>Codigo: GFOR-MR-01</t>
  </si>
  <si>
    <r>
      <t xml:space="preserve">Fecha Vigencia: </t>
    </r>
    <r>
      <rPr>
        <sz val="11"/>
        <color rgb="FFFF0000"/>
        <rFont val="Calibri"/>
        <family val="2"/>
      </rPr>
      <t>15/05/2023</t>
    </r>
  </si>
  <si>
    <t>Fecha Vigencia: 15/05/2023</t>
  </si>
  <si>
    <t>Codigo: GCIR-MR-01</t>
  </si>
  <si>
    <t>Fecha Vigencia: 21/06/2023</t>
  </si>
  <si>
    <t>Codigo: GFOM-MR-01</t>
  </si>
  <si>
    <t>Codigo: GT-MR-01</t>
  </si>
  <si>
    <t>Codigo: EI-MR-01</t>
  </si>
  <si>
    <t>Fecha Vigencia: 25/04/2023</t>
  </si>
  <si>
    <t>Fecha Vigencia: 3/5/2023</t>
  </si>
  <si>
    <t>Se actualizan los riesgos de gestión en el marco de la estrategia institucional de gestión de riesgos 2023.  Se modifican redacciones de riesgos, y se complementan las descripciones de los controles.  Los ajustes realizados por cada proceso se pueden evidenciar en el cuadro de control de cambios que se encuentra en cada pestaña</t>
  </si>
  <si>
    <t>Fecha Vigencia: 28/06/2023</t>
  </si>
  <si>
    <t>El monitoreo de primera y segunda línea de defensa se encuentra en 
https://drive.google.com/drive/folders/1lFatHhF3v_MSVkBAJucMYzNu4X88R-yS?usp=drive_link</t>
  </si>
  <si>
    <r>
      <t xml:space="preserve">Divulgar al interior del equipo de la Subdirección de Formación Artísitica el contenido del </t>
    </r>
    <r>
      <rPr>
        <sz val="11"/>
        <color rgb="FFFF0000"/>
        <rFont val="Calibri"/>
        <family val="2"/>
      </rPr>
      <t xml:space="preserve"> </t>
    </r>
    <r>
      <rPr>
        <sz val="11"/>
        <color theme="1"/>
        <rFont val="Calibri"/>
        <family val="2"/>
      </rPr>
      <t>Instructivo Gestión Pre-Contractual, Contractual, Pandora y SECOP II de la Subdirección de Formación Artística</t>
    </r>
  </si>
  <si>
    <t>Control 1: Los profesionales de la oficina Asesora de Planeación y Tecnologías de Información verifican a través de los insumos requeridos para la elaboración del Plan de Sostenibilidad MIPG, las necesidades de mejora y apropiación de temas que requieran los referentes del MIPG de las unidades de gestión, así como los responsables de procesos.</t>
  </si>
  <si>
    <t>En caso de que se requieran incluir temáticas producto de los análisis de los autodiagnósticos del MIPG, se deben incluir en las mesas de transferencia de conocimiento que se programen en la vigencia.</t>
  </si>
  <si>
    <t>Procedimiento Implementación del Modelo Integrado de Planeación y Gestión</t>
  </si>
  <si>
    <t>Se ajusta la redacción del control del riesgo teniendo en cuenta que el monitoreo del sistema integrado se realizará a través del procedimiento "Implementación del Modelo Integrado de Gestión MIPG"</t>
  </si>
  <si>
    <t>Se ajusta la redacción del control del riesgo del proceso de Gestión para la mejora continua, teniendo en cuenta que el monitoreo del sistema integrado se realizará a través del procedimiento "Implementación del Modelo Integrado de Gestión MIPG"</t>
  </si>
  <si>
    <t>Versión: 05</t>
  </si>
  <si>
    <t>Fecha: 30/08/2023</t>
  </si>
  <si>
    <t>Fecha Vigencia: 30/08/2023</t>
  </si>
  <si>
    <t>uyu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</si>
</sst>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d"/>
    <numFmt numFmtId="165" formatCode="d/m/yyyy"/>
  </numFmts>
  <fonts count="3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b/>
      <sz val="12"/>
      <color theme="1"/>
      <name val="Arial"/>
      <family val="2"/>
    </font>
    <font>
      <u/>
      <sz val="11"/>
      <color theme="10"/>
      <name val="Calibri"/>
      <family val="2"/>
      <scheme val="minor"/>
    </font>
    <font>
      <b/>
      <sz val="11"/>
      <name val="Calibri"/>
      <family val="2"/>
      <scheme val="minor"/>
    </font>
    <font>
      <b/>
      <sz val="11"/>
      <name val="Arial"/>
      <family val="2"/>
    </font>
    <font>
      <b/>
      <sz val="11"/>
      <color theme="0"/>
      <name val="Calibri"/>
      <family val="2"/>
      <scheme val="minor"/>
    </font>
    <font>
      <b/>
      <sz val="14"/>
      <color theme="1"/>
      <name val="Calibri"/>
      <family val="2"/>
      <scheme val="minor"/>
    </font>
    <font>
      <sz val="11"/>
      <name val="Calibri"/>
      <family val="2"/>
      <scheme val="minor"/>
    </font>
    <font>
      <sz val="12"/>
      <color theme="0" tint="-0.499984740745262"/>
      <name val="Arial Narrow"/>
      <family val="2"/>
    </font>
    <font>
      <b/>
      <sz val="12"/>
      <color theme="1"/>
      <name val="Arial Narrow"/>
      <family val="2"/>
    </font>
    <font>
      <sz val="11"/>
      <color theme="1"/>
      <name val="Calibri"/>
      <family val="2"/>
    </font>
    <font>
      <sz val="11"/>
      <name val="Calibri"/>
      <family val="2"/>
    </font>
    <font>
      <b/>
      <sz val="11"/>
      <color theme="1"/>
      <name val="Calibri"/>
      <family val="2"/>
    </font>
    <font>
      <sz val="11"/>
      <color rgb="FFFF0000"/>
      <name val="Calibri"/>
      <family val="2"/>
    </font>
    <font>
      <sz val="11"/>
      <color rgb="FF000000"/>
      <name val="Calibri"/>
      <family val="2"/>
      <scheme val="minor"/>
    </font>
    <font>
      <sz val="11"/>
      <color rgb="FF000000"/>
      <name val="Calibri"/>
      <family val="2"/>
    </font>
    <font>
      <sz val="11"/>
      <color rgb="FF1F1F1F"/>
      <name val="&quot;Google Sans&quot;"/>
    </font>
    <font>
      <sz val="11"/>
      <name val="Calibri  "/>
    </font>
    <font>
      <sz val="9"/>
      <name val="Calibri  "/>
    </font>
    <font>
      <sz val="8"/>
      <name val="Calibri"/>
      <family val="2"/>
      <scheme val="minor"/>
    </font>
    <font>
      <sz val="9"/>
      <name val="Calibri"/>
      <family val="2"/>
      <scheme val="minor"/>
    </font>
    <font>
      <sz val="11"/>
      <color theme="1"/>
      <name val="Calibri"/>
      <family val="2"/>
      <scheme val="minor"/>
    </font>
    <font>
      <sz val="11"/>
      <name val="Calibri"/>
      <family val="2"/>
    </font>
    <font>
      <sz val="11"/>
      <name val="Arial Narrow"/>
      <family val="2"/>
    </font>
    <font>
      <b/>
      <sz val="11"/>
      <name val="Arial Narrow"/>
      <family val="2"/>
    </font>
    <font>
      <sz val="12"/>
      <name val="Arial Narrow"/>
      <family val="2"/>
    </font>
    <font>
      <sz val="12"/>
      <name val="Arial"/>
      <family val="2"/>
    </font>
    <font>
      <sz val="11"/>
      <name val="Arial"/>
      <family val="2"/>
    </font>
    <font>
      <sz val="12"/>
      <name val="Calibri Light"/>
      <family val="2"/>
      <scheme val="major"/>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FFF2CC"/>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FF"/>
        <bgColor rgb="FFFFFFFF"/>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rgb="FFF7CAAC"/>
        <bgColor rgb="FFF7CAAC"/>
      </patternFill>
    </fill>
    <fill>
      <patternFill patternType="solid">
        <fgColor theme="4"/>
        <bgColor theme="4"/>
      </patternFill>
    </fill>
    <fill>
      <patternFill patternType="solid">
        <fgColor rgb="FFC5E0B3"/>
        <bgColor rgb="FFC5E0B3"/>
      </patternFill>
    </fill>
    <fill>
      <patternFill patternType="solid">
        <fgColor theme="0"/>
        <bgColor theme="0"/>
      </patternFill>
    </fill>
    <fill>
      <patternFill patternType="solid">
        <fgColor rgb="FFFFF2CC"/>
        <bgColor rgb="FFFFF2CC"/>
      </patternFill>
    </fill>
    <fill>
      <patternFill patternType="solid">
        <fgColor rgb="FFFFFF00"/>
        <bgColor rgb="FFFFFF00"/>
      </patternFill>
    </fill>
    <fill>
      <patternFill patternType="solid">
        <fgColor rgb="FF92D050"/>
        <bgColor rgb="FF92D050"/>
      </patternFill>
    </fill>
    <fill>
      <patternFill patternType="solid">
        <fgColor rgb="FFFF00FF"/>
        <bgColor rgb="FFFF00FF"/>
      </patternFill>
    </fill>
    <fill>
      <patternFill patternType="solid">
        <fgColor theme="0"/>
        <bgColor rgb="FFFF00FF"/>
      </patternFill>
    </fill>
    <fill>
      <patternFill patternType="solid">
        <fgColor theme="0"/>
        <bgColor rgb="FFD9EAD3"/>
      </patternFill>
    </fill>
    <fill>
      <patternFill patternType="solid">
        <fgColor theme="0"/>
        <bgColor rgb="FF00FF00"/>
      </patternFill>
    </fill>
    <fill>
      <patternFill patternType="solid">
        <fgColor theme="0"/>
        <bgColor rgb="FFFFFFFF"/>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right style="medium">
        <color rgb="FFFFD966"/>
      </right>
      <top/>
      <bottom/>
      <diagonal/>
    </border>
    <border>
      <left style="medium">
        <color rgb="FFFFD966"/>
      </left>
      <right style="medium">
        <color rgb="FFFFD966"/>
      </right>
      <top style="thick">
        <color rgb="FFFFD966"/>
      </top>
      <bottom/>
      <diagonal/>
    </border>
    <border>
      <left style="medium">
        <color rgb="FFFFD966"/>
      </left>
      <right style="medium">
        <color rgb="FFFFD966"/>
      </right>
      <top style="medium">
        <color rgb="FFFFD966"/>
      </top>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rgb="FF000000"/>
      </left>
      <right/>
      <top/>
      <bottom style="thin">
        <color indexed="64"/>
      </bottom>
      <diagonal/>
    </border>
    <border>
      <left style="medium">
        <color indexed="64"/>
      </left>
      <right/>
      <top style="thin">
        <color indexed="64"/>
      </top>
      <bottom/>
      <diagonal/>
    </border>
  </borders>
  <cellStyleXfs count="5">
    <xf numFmtId="0" fontId="0" fillId="0" borderId="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31" fillId="0" borderId="0"/>
  </cellStyleXfs>
  <cellXfs count="517">
    <xf numFmtId="0" fontId="0" fillId="0" borderId="0" xfId="0"/>
    <xf numFmtId="0" fontId="0" fillId="0" borderId="0" xfId="0" applyAlignment="1">
      <alignment wrapText="1"/>
    </xf>
    <xf numFmtId="0" fontId="0" fillId="0" borderId="0" xfId="0" applyAlignment="1">
      <alignment vertical="center" wrapText="1"/>
    </xf>
    <xf numFmtId="0" fontId="3" fillId="0" borderId="0" xfId="0" applyFont="1" applyAlignment="1">
      <alignment horizontal="center" vertical="center" wrapText="1"/>
    </xf>
    <xf numFmtId="9" fontId="0" fillId="0" borderId="0" xfId="1" applyFont="1"/>
    <xf numFmtId="0" fontId="3" fillId="0" borderId="0" xfId="0" applyFont="1" applyAlignment="1">
      <alignment horizontal="center"/>
    </xf>
    <xf numFmtId="9" fontId="0" fillId="0" borderId="0" xfId="1" applyFont="1" applyAlignment="1">
      <alignment horizontal="center" vertical="center"/>
    </xf>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3" fillId="0" borderId="0" xfId="0" applyFont="1"/>
    <xf numFmtId="0" fontId="0" fillId="0" borderId="1" xfId="0" applyBorder="1"/>
    <xf numFmtId="0" fontId="0" fillId="0" borderId="1" xfId="0" applyBorder="1" applyAlignment="1">
      <alignment wrapText="1"/>
    </xf>
    <xf numFmtId="0" fontId="0" fillId="0" borderId="1" xfId="0" applyBorder="1" applyAlignment="1">
      <alignment vertical="center"/>
    </xf>
    <xf numFmtId="9" fontId="0" fillId="0" borderId="1" xfId="1" applyFont="1" applyBorder="1" applyAlignment="1">
      <alignment vertical="center"/>
    </xf>
    <xf numFmtId="0" fontId="0" fillId="0" borderId="1" xfId="0" applyBorder="1" applyAlignment="1">
      <alignment vertical="center" wrapText="1"/>
    </xf>
    <xf numFmtId="9" fontId="0" fillId="0" borderId="0" xfId="0" applyNumberFormat="1"/>
    <xf numFmtId="9" fontId="0" fillId="0" borderId="1" xfId="0" applyNumberForma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7" borderId="7" xfId="0" applyFont="1" applyFill="1" applyBorder="1" applyAlignment="1">
      <alignment vertical="center" wrapText="1"/>
    </xf>
    <xf numFmtId="0" fontId="7" fillId="0" borderId="7" xfId="0" applyFont="1" applyBorder="1" applyAlignment="1">
      <alignment vertical="center" wrapText="1"/>
    </xf>
    <xf numFmtId="0" fontId="7" fillId="7" borderId="7" xfId="0" applyFont="1" applyFill="1" applyBorder="1" applyAlignment="1">
      <alignment vertical="center" wrapText="1"/>
    </xf>
    <xf numFmtId="0" fontId="7" fillId="7" borderId="5" xfId="0" applyFont="1" applyFill="1" applyBorder="1" applyAlignment="1">
      <alignment vertical="center" wrapText="1"/>
    </xf>
    <xf numFmtId="0" fontId="7" fillId="7" borderId="7" xfId="0" applyFont="1" applyFill="1" applyBorder="1" applyAlignment="1">
      <alignment horizontal="justify" vertical="center" wrapText="1"/>
    </xf>
    <xf numFmtId="0" fontId="7" fillId="0" borderId="5" xfId="0" applyFont="1" applyBorder="1" applyAlignment="1">
      <alignment vertical="center" wrapText="1"/>
    </xf>
    <xf numFmtId="0" fontId="8" fillId="0" borderId="7" xfId="0" applyFont="1" applyBorder="1" applyAlignment="1">
      <alignment vertical="center" wrapText="1"/>
    </xf>
    <xf numFmtId="0" fontId="7" fillId="0" borderId="7" xfId="0" applyFont="1" applyBorder="1" applyAlignment="1">
      <alignment horizontal="justify" vertical="center" wrapText="1"/>
    </xf>
    <xf numFmtId="0" fontId="8" fillId="7" borderId="8" xfId="0" applyFont="1" applyFill="1" applyBorder="1" applyAlignment="1">
      <alignment vertical="center" wrapText="1"/>
    </xf>
    <xf numFmtId="0" fontId="8" fillId="7" borderId="7" xfId="0" applyFont="1" applyFill="1" applyBorder="1" applyAlignment="1">
      <alignment horizontal="justify" vertical="center" wrapText="1"/>
    </xf>
    <xf numFmtId="9" fontId="8" fillId="7" borderId="7" xfId="0" applyNumberFormat="1" applyFont="1" applyFill="1" applyBorder="1" applyAlignment="1">
      <alignment horizontal="justify" vertical="center" wrapText="1"/>
    </xf>
    <xf numFmtId="0" fontId="8" fillId="0" borderId="7" xfId="0" applyFont="1" applyBorder="1" applyAlignment="1">
      <alignment horizontal="justify" vertical="center" wrapText="1"/>
    </xf>
    <xf numFmtId="9" fontId="8" fillId="0" borderId="7" xfId="0" applyNumberFormat="1" applyFont="1" applyBorder="1" applyAlignment="1">
      <alignment horizontal="justify" vertical="center" wrapText="1"/>
    </xf>
    <xf numFmtId="0" fontId="0" fillId="0" borderId="1" xfId="0" applyBorder="1" applyAlignment="1">
      <alignment horizontal="center" vertical="center"/>
    </xf>
    <xf numFmtId="0" fontId="3" fillId="0" borderId="1" xfId="0" applyFont="1" applyBorder="1" applyAlignment="1">
      <alignment horizontal="center"/>
    </xf>
    <xf numFmtId="0" fontId="0" fillId="0" borderId="0" xfId="0" applyAlignment="1">
      <alignment horizontal="center" vertical="center" wrapText="1"/>
    </xf>
    <xf numFmtId="0" fontId="11" fillId="9" borderId="0" xfId="0" applyFont="1" applyFill="1" applyAlignment="1">
      <alignment horizontal="center" vertical="center" wrapText="1"/>
    </xf>
    <xf numFmtId="0" fontId="0" fillId="9" borderId="0" xfId="0" applyFill="1" applyAlignment="1">
      <alignment horizontal="center" vertical="center" wrapText="1"/>
    </xf>
    <xf numFmtId="0" fontId="12" fillId="4" borderId="1" xfId="2" applyFill="1" applyBorder="1" applyAlignment="1">
      <alignment horizontal="center" vertical="center" wrapText="1"/>
    </xf>
    <xf numFmtId="0" fontId="12" fillId="11" borderId="1" xfId="2" applyFill="1" applyBorder="1" applyAlignment="1">
      <alignment horizontal="center" vertical="center" wrapText="1"/>
    </xf>
    <xf numFmtId="0" fontId="0" fillId="0" borderId="1" xfId="0" applyBorder="1" applyAlignment="1">
      <alignment horizontal="center" vertical="center" textRotation="90" wrapText="1"/>
    </xf>
    <xf numFmtId="9" fontId="0" fillId="0" borderId="1" xfId="0" applyNumberFormat="1" applyBorder="1" applyAlignment="1">
      <alignment horizontal="center" vertical="center"/>
    </xf>
    <xf numFmtId="0" fontId="12" fillId="12" borderId="1" xfId="2" applyFill="1" applyBorder="1" applyAlignment="1">
      <alignment horizontal="center" vertical="center" wrapText="1"/>
    </xf>
    <xf numFmtId="0" fontId="3" fillId="0" borderId="1" xfId="0" applyFont="1" applyBorder="1"/>
    <xf numFmtId="0" fontId="17" fillId="0" borderId="1" xfId="0" applyFont="1" applyBorder="1" applyAlignment="1">
      <alignment vertical="center" wrapText="1"/>
    </xf>
    <xf numFmtId="0" fontId="18" fillId="0" borderId="24" xfId="0" applyFont="1" applyBorder="1" applyAlignment="1">
      <alignment horizontal="left" vertical="center" wrapText="1"/>
    </xf>
    <xf numFmtId="0" fontId="19" fillId="0" borderId="1" xfId="0" applyFont="1" applyBorder="1" applyAlignment="1">
      <alignment horizontal="center" vertical="center" wrapText="1"/>
    </xf>
    <xf numFmtId="0" fontId="3" fillId="9" borderId="0" xfId="0" applyFont="1" applyFill="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0" fontId="17" fillId="0" borderId="1" xfId="0" applyFont="1" applyBorder="1"/>
    <xf numFmtId="43" fontId="3" fillId="0" borderId="1" xfId="3" applyFont="1" applyBorder="1" applyAlignment="1">
      <alignment horizontal="center" vertical="center" textRotation="90" wrapText="1"/>
    </xf>
    <xf numFmtId="0" fontId="0" fillId="9" borderId="1" xfId="0" applyFill="1" applyBorder="1" applyAlignment="1">
      <alignment vertical="center" wrapText="1"/>
    </xf>
    <xf numFmtId="0" fontId="3"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xf>
    <xf numFmtId="0" fontId="20" fillId="0" borderId="32" xfId="0" applyFont="1" applyBorder="1"/>
    <xf numFmtId="0" fontId="20" fillId="0" borderId="0" xfId="0" applyFont="1"/>
    <xf numFmtId="0" fontId="20" fillId="0" borderId="0" xfId="0" applyFont="1" applyAlignment="1">
      <alignment horizontal="left"/>
    </xf>
    <xf numFmtId="0" fontId="20" fillId="0" borderId="0" xfId="0" applyFont="1" applyAlignment="1">
      <alignment wrapText="1"/>
    </xf>
    <xf numFmtId="0" fontId="24" fillId="0" borderId="0" xfId="0" applyFont="1"/>
    <xf numFmtId="0" fontId="20" fillId="0" borderId="32" xfId="0" applyFont="1" applyBorder="1" applyAlignment="1">
      <alignment horizontal="center" vertical="center" textRotation="90" wrapText="1"/>
    </xf>
    <xf numFmtId="0" fontId="22" fillId="0" borderId="32" xfId="0" applyFont="1" applyBorder="1" applyAlignment="1">
      <alignment horizontal="center" vertical="center" wrapText="1"/>
    </xf>
    <xf numFmtId="0" fontId="22" fillId="21" borderId="32" xfId="0" applyFont="1" applyFill="1" applyBorder="1" applyAlignment="1">
      <alignment horizontal="center" vertical="center" wrapText="1"/>
    </xf>
    <xf numFmtId="0" fontId="22" fillId="21" borderId="32" xfId="0" applyFont="1" applyFill="1" applyBorder="1" applyAlignment="1">
      <alignment vertical="center" wrapText="1"/>
    </xf>
    <xf numFmtId="0" fontId="22" fillId="21" borderId="0" xfId="0" applyFont="1" applyFill="1" applyAlignment="1">
      <alignment horizontal="left" vertical="center" wrapText="1"/>
    </xf>
    <xf numFmtId="0" fontId="22" fillId="0" borderId="32" xfId="0" applyFont="1" applyBorder="1" applyAlignment="1">
      <alignment horizontal="center" vertical="center" textRotation="90" wrapText="1"/>
    </xf>
    <xf numFmtId="9" fontId="20" fillId="0" borderId="32" xfId="0" applyNumberFormat="1" applyFont="1" applyBorder="1" applyAlignment="1">
      <alignment vertical="center"/>
    </xf>
    <xf numFmtId="0" fontId="20" fillId="0" borderId="32" xfId="0" applyFont="1" applyBorder="1" applyAlignment="1">
      <alignment vertical="center"/>
    </xf>
    <xf numFmtId="9" fontId="20" fillId="0" borderId="38" xfId="0" applyNumberFormat="1" applyFont="1" applyBorder="1" applyAlignment="1">
      <alignment vertical="center"/>
    </xf>
    <xf numFmtId="9" fontId="20" fillId="0" borderId="32" xfId="0" applyNumberFormat="1" applyFont="1" applyBorder="1" applyAlignment="1">
      <alignment horizontal="center" vertical="center"/>
    </xf>
    <xf numFmtId="0" fontId="20" fillId="0" borderId="32" xfId="0" applyFont="1" applyBorder="1" applyAlignment="1">
      <alignment horizontal="center" vertical="center"/>
    </xf>
    <xf numFmtId="0" fontId="20" fillId="0" borderId="32" xfId="0" applyFont="1" applyBorder="1" applyAlignment="1">
      <alignment vertical="center" wrapText="1"/>
    </xf>
    <xf numFmtId="0" fontId="20" fillId="0" borderId="32" xfId="0" applyFont="1" applyBorder="1" applyAlignment="1">
      <alignment horizontal="left" vertical="center"/>
    </xf>
    <xf numFmtId="0" fontId="20" fillId="0" borderId="32" xfId="0" applyFont="1" applyBorder="1" applyAlignment="1">
      <alignment horizontal="left" vertical="center" wrapText="1"/>
    </xf>
    <xf numFmtId="0" fontId="20" fillId="21" borderId="32" xfId="0" applyFont="1" applyFill="1" applyBorder="1" applyAlignment="1">
      <alignment vertical="center" wrapText="1"/>
    </xf>
    <xf numFmtId="9" fontId="20" fillId="0" borderId="31" xfId="0" applyNumberFormat="1" applyFont="1" applyBorder="1" applyAlignment="1">
      <alignment horizontal="right" wrapText="1"/>
    </xf>
    <xf numFmtId="9" fontId="20" fillId="0" borderId="32" xfId="0" applyNumberFormat="1" applyFont="1" applyBorder="1" applyAlignment="1">
      <alignment horizontal="right" wrapText="1"/>
    </xf>
    <xf numFmtId="0" fontId="20" fillId="0" borderId="31" xfId="0" applyFont="1" applyBorder="1"/>
    <xf numFmtId="0" fontId="20" fillId="0" borderId="37" xfId="0" applyFont="1" applyBorder="1"/>
    <xf numFmtId="9" fontId="20" fillId="0" borderId="39" xfId="0" applyNumberFormat="1" applyFont="1" applyBorder="1" applyAlignment="1">
      <alignment vertical="center"/>
    </xf>
    <xf numFmtId="9" fontId="20" fillId="0" borderId="39" xfId="0" applyNumberFormat="1" applyFont="1" applyBorder="1" applyAlignment="1">
      <alignment horizontal="right" wrapText="1"/>
    </xf>
    <xf numFmtId="0" fontId="24" fillId="0" borderId="0" xfId="0" applyFont="1" applyAlignment="1">
      <alignment vertical="center"/>
    </xf>
    <xf numFmtId="14" fontId="0" fillId="9" borderId="1" xfId="0" applyNumberFormat="1" applyFill="1" applyBorder="1" applyAlignment="1">
      <alignment vertical="center"/>
    </xf>
    <xf numFmtId="0" fontId="22" fillId="0" borderId="31" xfId="0" applyFont="1" applyBorder="1" applyAlignment="1">
      <alignment horizontal="center" vertical="center" wrapText="1"/>
    </xf>
    <xf numFmtId="0" fontId="20" fillId="21" borderId="32" xfId="0" applyFont="1" applyFill="1" applyBorder="1" applyAlignment="1">
      <alignment horizontal="left" vertical="center" wrapText="1"/>
    </xf>
    <xf numFmtId="9" fontId="20" fillId="25" borderId="32" xfId="0" applyNumberFormat="1" applyFont="1" applyFill="1" applyBorder="1" applyAlignment="1">
      <alignment vertical="center"/>
    </xf>
    <xf numFmtId="9" fontId="20" fillId="25" borderId="32" xfId="0" applyNumberFormat="1" applyFont="1" applyFill="1" applyBorder="1" applyAlignment="1">
      <alignment horizontal="center" vertical="center"/>
    </xf>
    <xf numFmtId="0" fontId="20" fillId="25" borderId="32" xfId="0" applyFont="1" applyFill="1" applyBorder="1"/>
    <xf numFmtId="0" fontId="20" fillId="25" borderId="32" xfId="0" applyFont="1" applyFill="1" applyBorder="1" applyAlignment="1">
      <alignment horizontal="center" vertical="center"/>
    </xf>
    <xf numFmtId="0" fontId="27" fillId="0" borderId="1" xfId="0" applyFont="1" applyBorder="1" applyAlignment="1">
      <alignment vertical="center" wrapText="1"/>
    </xf>
    <xf numFmtId="0" fontId="27" fillId="0" borderId="19" xfId="0" applyFont="1" applyBorder="1" applyAlignment="1">
      <alignment vertical="center" wrapText="1"/>
    </xf>
    <xf numFmtId="0" fontId="0" fillId="0" borderId="20" xfId="0" applyBorder="1"/>
    <xf numFmtId="0" fontId="17" fillId="0" borderId="1" xfId="0" applyFont="1" applyBorder="1" applyAlignment="1">
      <alignment vertical="center"/>
    </xf>
    <xf numFmtId="0" fontId="0" fillId="0" borderId="21" xfId="0" applyBorder="1" applyAlignment="1">
      <alignment vertical="center"/>
    </xf>
    <xf numFmtId="0" fontId="0" fillId="0" borderId="21" xfId="0" applyBorder="1"/>
    <xf numFmtId="0" fontId="18" fillId="0" borderId="1" xfId="0" applyFont="1" applyBorder="1" applyAlignment="1">
      <alignment horizontal="left" vertical="center" wrapText="1"/>
    </xf>
    <xf numFmtId="0" fontId="0" fillId="0" borderId="2" xfId="0" applyBorder="1"/>
    <xf numFmtId="0" fontId="17" fillId="0" borderId="32" xfId="0" applyFont="1" applyBorder="1" applyAlignment="1">
      <alignment horizontal="left" vertical="center" wrapText="1"/>
    </xf>
    <xf numFmtId="14" fontId="17" fillId="0" borderId="1" xfId="0" applyNumberFormat="1" applyFont="1" applyBorder="1" applyAlignment="1">
      <alignment vertical="center"/>
    </xf>
    <xf numFmtId="14" fontId="0" fillId="0" borderId="1" xfId="0" applyNumberFormat="1" applyBorder="1" applyAlignment="1">
      <alignment vertical="center"/>
    </xf>
    <xf numFmtId="0" fontId="17" fillId="0" borderId="38" xfId="0" applyFont="1" applyBorder="1" applyAlignment="1">
      <alignment horizontal="left" vertical="center" wrapText="1"/>
    </xf>
    <xf numFmtId="0" fontId="0" fillId="0" borderId="20" xfId="0" applyBorder="1" applyAlignment="1">
      <alignment vertical="center" wrapText="1"/>
    </xf>
    <xf numFmtId="0" fontId="0" fillId="0" borderId="45" xfId="0" applyBorder="1" applyAlignment="1">
      <alignment vertical="center" wrapText="1"/>
    </xf>
    <xf numFmtId="0" fontId="17" fillId="0" borderId="45" xfId="0" applyFont="1" applyBorder="1" applyAlignment="1">
      <alignment vertical="center" wrapText="1"/>
    </xf>
    <xf numFmtId="0" fontId="17" fillId="0" borderId="0" xfId="0" applyFont="1" applyAlignment="1">
      <alignment vertical="center" wrapText="1"/>
    </xf>
    <xf numFmtId="0" fontId="17" fillId="0" borderId="0" xfId="0" applyFont="1" applyAlignment="1">
      <alignment wrapText="1"/>
    </xf>
    <xf numFmtId="0" fontId="17" fillId="0" borderId="0" xfId="0" applyFont="1"/>
    <xf numFmtId="14" fontId="0" fillId="9" borderId="1" xfId="0" applyNumberFormat="1" applyFill="1"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vertical="center" wrapText="1"/>
    </xf>
    <xf numFmtId="0" fontId="13" fillId="0" borderId="1" xfId="0" applyFont="1" applyBorder="1" applyAlignment="1">
      <alignment horizontal="center"/>
    </xf>
    <xf numFmtId="0" fontId="0" fillId="9" borderId="1"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9" fontId="0" fillId="0" borderId="20" xfId="1" applyFont="1" applyBorder="1" applyAlignment="1">
      <alignment vertical="center"/>
    </xf>
    <xf numFmtId="0" fontId="20" fillId="26" borderId="32" xfId="0" applyFont="1" applyFill="1" applyBorder="1" applyAlignment="1">
      <alignment vertical="center"/>
    </xf>
    <xf numFmtId="9" fontId="20" fillId="26" borderId="32" xfId="0" applyNumberFormat="1" applyFont="1" applyFill="1" applyBorder="1" applyAlignment="1">
      <alignment vertical="center"/>
    </xf>
    <xf numFmtId="0" fontId="20" fillId="26" borderId="0" xfId="0" applyFont="1" applyFill="1"/>
    <xf numFmtId="0" fontId="0" fillId="9" borderId="0" xfId="0" applyFill="1"/>
    <xf numFmtId="0" fontId="17" fillId="9" borderId="32" xfId="0" applyFont="1" applyFill="1" applyBorder="1" applyAlignment="1">
      <alignment horizontal="left" vertical="center" wrapText="1"/>
    </xf>
    <xf numFmtId="0" fontId="17" fillId="9" borderId="38" xfId="0" applyFont="1" applyFill="1" applyBorder="1" applyAlignment="1">
      <alignment horizontal="left" vertical="center" wrapText="1"/>
    </xf>
    <xf numFmtId="14" fontId="17" fillId="0" borderId="1" xfId="0" applyNumberFormat="1" applyFont="1" applyBorder="1" applyAlignment="1">
      <alignment horizontal="center" vertical="center"/>
    </xf>
    <xf numFmtId="0" fontId="3" fillId="0" borderId="1" xfId="0" applyFont="1" applyBorder="1" applyAlignment="1">
      <alignment vertical="center"/>
    </xf>
    <xf numFmtId="0" fontId="13" fillId="0" borderId="1" xfId="0" applyFont="1" applyBorder="1"/>
    <xf numFmtId="0" fontId="0" fillId="0" borderId="19" xfId="0" applyBorder="1" applyAlignment="1">
      <alignment vertical="center" wrapText="1"/>
    </xf>
    <xf numFmtId="9" fontId="0" fillId="0" borderId="1" xfId="1" applyFont="1" applyBorder="1" applyAlignment="1">
      <alignment horizontal="center" vertical="center"/>
    </xf>
    <xf numFmtId="0" fontId="17" fillId="0" borderId="1" xfId="0" applyFont="1" applyBorder="1" applyAlignment="1">
      <alignment horizontal="center" vertical="center" wrapText="1"/>
    </xf>
    <xf numFmtId="0" fontId="17" fillId="21" borderId="1" xfId="0" applyFont="1" applyFill="1" applyBorder="1" applyAlignment="1">
      <alignment vertical="center" wrapText="1"/>
    </xf>
    <xf numFmtId="14" fontId="0" fillId="0" borderId="1" xfId="0" applyNumberFormat="1" applyBorder="1" applyAlignment="1">
      <alignment horizontal="center" vertical="center"/>
    </xf>
    <xf numFmtId="0" fontId="17" fillId="0" borderId="1" xfId="0" applyFont="1" applyBorder="1" applyAlignment="1">
      <alignment horizontal="center" vertical="center"/>
    </xf>
    <xf numFmtId="0" fontId="3" fillId="9" borderId="19" xfId="0" applyFont="1" applyFill="1" applyBorder="1" applyAlignment="1">
      <alignment vertical="center" wrapText="1"/>
    </xf>
    <xf numFmtId="0" fontId="3" fillId="9" borderId="19" xfId="0" applyFont="1" applyFill="1" applyBorder="1" applyAlignment="1">
      <alignment horizontal="center" vertical="center" wrapText="1"/>
    </xf>
    <xf numFmtId="0" fontId="2" fillId="0" borderId="1" xfId="0" applyFont="1" applyBorder="1" applyAlignment="1">
      <alignment horizontal="center" vertical="center"/>
    </xf>
    <xf numFmtId="0" fontId="17" fillId="9" borderId="1" xfId="0" applyFont="1" applyFill="1" applyBorder="1" applyAlignment="1">
      <alignment horizontal="left" vertical="center" wrapText="1"/>
    </xf>
    <xf numFmtId="0" fontId="33" fillId="9" borderId="1" xfId="0" applyFont="1" applyFill="1" applyBorder="1" applyAlignment="1">
      <alignment horizontal="left" vertical="center"/>
    </xf>
    <xf numFmtId="0" fontId="33" fillId="0" borderId="1" xfId="0" applyFont="1" applyBorder="1" applyAlignment="1">
      <alignment horizontal="center" vertical="center"/>
    </xf>
    <xf numFmtId="0" fontId="17" fillId="13" borderId="1" xfId="0" applyFont="1" applyFill="1" applyBorder="1" applyAlignment="1">
      <alignment vertical="center" wrapText="1"/>
    </xf>
    <xf numFmtId="0" fontId="17" fillId="9" borderId="1" xfId="0" applyFont="1" applyFill="1" applyBorder="1" applyAlignment="1">
      <alignment vertical="center" wrapText="1"/>
    </xf>
    <xf numFmtId="0" fontId="3" fillId="9" borderId="1" xfId="0" applyFont="1" applyFill="1" applyBorder="1"/>
    <xf numFmtId="0" fontId="3" fillId="9" borderId="1" xfId="0" applyFont="1" applyFill="1" applyBorder="1" applyAlignment="1">
      <alignment horizontal="center"/>
    </xf>
    <xf numFmtId="0" fontId="20" fillId="0" borderId="29" xfId="0" applyFont="1" applyBorder="1"/>
    <xf numFmtId="0" fontId="20" fillId="0" borderId="30" xfId="0" applyFont="1" applyBorder="1"/>
    <xf numFmtId="0" fontId="20" fillId="0" borderId="36" xfId="0" applyFont="1" applyBorder="1"/>
    <xf numFmtId="0" fontId="18" fillId="0" borderId="58" xfId="0" applyFont="1" applyBorder="1" applyAlignment="1">
      <alignment horizontal="left" vertical="center" wrapText="1"/>
    </xf>
    <xf numFmtId="0" fontId="24" fillId="0" borderId="39" xfId="0" applyFont="1" applyBorder="1" applyAlignment="1">
      <alignment vertical="center"/>
    </xf>
    <xf numFmtId="0" fontId="1" fillId="0" borderId="39" xfId="0" applyFont="1" applyBorder="1"/>
    <xf numFmtId="0" fontId="17" fillId="0" borderId="32" xfId="0" applyFont="1" applyBorder="1" applyAlignment="1">
      <alignment vertical="center" wrapText="1"/>
    </xf>
    <xf numFmtId="0" fontId="0" fillId="9" borderId="1" xfId="0" applyFill="1" applyBorder="1" applyAlignment="1">
      <alignment horizontal="center" vertical="center"/>
    </xf>
    <xf numFmtId="0" fontId="19" fillId="0" borderId="19" xfId="0" applyFont="1" applyBorder="1" applyAlignment="1">
      <alignment horizontal="center" vertical="center" wrapText="1"/>
    </xf>
    <xf numFmtId="0" fontId="0" fillId="0" borderId="1" xfId="0" applyBorder="1" applyAlignment="1">
      <alignment vertical="center" wrapText="1"/>
    </xf>
    <xf numFmtId="0" fontId="11" fillId="9" borderId="1" xfId="0" applyFont="1" applyFill="1" applyBorder="1" applyAlignment="1">
      <alignment horizontal="center" vertical="center" wrapText="1"/>
    </xf>
    <xf numFmtId="0" fontId="12" fillId="11" borderId="1" xfId="2" applyFill="1" applyBorder="1" applyAlignment="1">
      <alignment horizontal="center" vertical="center" wrapText="1"/>
    </xf>
    <xf numFmtId="0" fontId="12" fillId="4" borderId="1" xfId="2"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12" fillId="10" borderId="1" xfId="2" applyFill="1" applyBorder="1" applyAlignment="1">
      <alignment horizontal="center" vertical="center" wrapText="1"/>
    </xf>
    <xf numFmtId="0" fontId="0" fillId="0" borderId="15"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1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left" vertical="center" wrapText="1"/>
    </xf>
    <xf numFmtId="0" fontId="18" fillId="0" borderId="1" xfId="0" applyFont="1" applyBorder="1" applyAlignment="1">
      <alignment horizontal="center" vertical="center" wrapText="1"/>
    </xf>
    <xf numFmtId="0" fontId="3" fillId="14" borderId="14" xfId="0" applyFont="1" applyFill="1" applyBorder="1" applyAlignment="1">
      <alignment horizontal="center" vertical="center"/>
    </xf>
    <xf numFmtId="0" fontId="3" fillId="14" borderId="15" xfId="0" applyFont="1" applyFill="1" applyBorder="1" applyAlignment="1">
      <alignment horizontal="center" vertical="center"/>
    </xf>
    <xf numFmtId="0" fontId="3" fillId="14" borderId="16" xfId="0" applyFont="1" applyFill="1" applyBorder="1" applyAlignment="1">
      <alignment horizontal="center" vertical="center"/>
    </xf>
    <xf numFmtId="0" fontId="3" fillId="14" borderId="17"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18" xfId="0" applyFont="1" applyFill="1" applyBorder="1" applyAlignment="1">
      <alignment horizontal="center" vertical="center"/>
    </xf>
    <xf numFmtId="0" fontId="3" fillId="16" borderId="21" xfId="0" applyFont="1" applyFill="1" applyBorder="1" applyAlignment="1">
      <alignment horizontal="center" vertical="center"/>
    </xf>
    <xf numFmtId="0" fontId="3" fillId="16" borderId="22" xfId="0" applyFont="1" applyFill="1" applyBorder="1" applyAlignment="1">
      <alignment horizontal="center" vertical="center"/>
    </xf>
    <xf numFmtId="0" fontId="3" fillId="16" borderId="23" xfId="0" applyFont="1" applyFill="1" applyBorder="1" applyAlignment="1">
      <alignment horizontal="center" vertical="center"/>
    </xf>
    <xf numFmtId="0" fontId="3" fillId="15" borderId="1" xfId="0" applyFont="1" applyFill="1" applyBorder="1" applyAlignment="1">
      <alignment horizontal="center"/>
    </xf>
    <xf numFmtId="0" fontId="14" fillId="4" borderId="1" xfId="0" applyFont="1" applyFill="1" applyBorder="1" applyAlignment="1">
      <alignment horizontal="center"/>
    </xf>
    <xf numFmtId="0" fontId="3" fillId="14" borderId="21" xfId="0" applyFont="1" applyFill="1" applyBorder="1" applyAlignment="1">
      <alignment horizontal="center" vertical="center"/>
    </xf>
    <xf numFmtId="0" fontId="3" fillId="14" borderId="22" xfId="0" applyFont="1" applyFill="1" applyBorder="1" applyAlignment="1">
      <alignment horizontal="center" vertical="center"/>
    </xf>
    <xf numFmtId="0" fontId="3" fillId="14" borderId="23"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textRotation="90"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9" borderId="1" xfId="0"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0" fillId="0" borderId="1" xfId="0" applyBorder="1" applyAlignment="1">
      <alignment horizontal="center" vertical="center" textRotation="90"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xf>
    <xf numFmtId="165" fontId="17" fillId="0" borderId="38" xfId="0" applyNumberFormat="1" applyFont="1" applyBorder="1" applyAlignment="1">
      <alignment horizontal="left" vertical="center" wrapText="1"/>
    </xf>
    <xf numFmtId="9" fontId="0" fillId="0" borderId="1" xfId="0" applyNumberFormat="1" applyBorder="1" applyAlignment="1">
      <alignment horizontal="center" vertical="center"/>
    </xf>
    <xf numFmtId="0" fontId="17" fillId="0" borderId="4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7" fillId="0" borderId="38" xfId="0" applyFont="1" applyBorder="1" applyAlignment="1">
      <alignment vertical="center" wrapText="1"/>
    </xf>
    <xf numFmtId="0" fontId="17" fillId="0" borderId="39" xfId="0" applyFont="1" applyBorder="1" applyAlignment="1">
      <alignment vertical="center"/>
    </xf>
    <xf numFmtId="0" fontId="17" fillId="0" borderId="33" xfId="0" applyFont="1" applyBorder="1" applyAlignment="1">
      <alignment horizontal="center" vertical="center" wrapText="1"/>
    </xf>
    <xf numFmtId="0" fontId="17" fillId="0" borderId="0" xfId="0" applyFont="1" applyAlignment="1">
      <alignment horizontal="center" vertical="center" wrapText="1"/>
    </xf>
    <xf numFmtId="14" fontId="0" fillId="0" borderId="19" xfId="0" applyNumberFormat="1" applyBorder="1" applyAlignment="1">
      <alignment horizontal="center" vertical="center"/>
    </xf>
    <xf numFmtId="14" fontId="0" fillId="0" borderId="20" xfId="0" applyNumberFormat="1" applyBorder="1" applyAlignment="1">
      <alignment horizontal="center" vertical="center"/>
    </xf>
    <xf numFmtId="0" fontId="17" fillId="9" borderId="1" xfId="0" applyFont="1" applyFill="1" applyBorder="1" applyAlignment="1">
      <alignment vertical="center" wrapText="1"/>
    </xf>
    <xf numFmtId="0" fontId="17" fillId="0" borderId="26" xfId="0" applyFont="1" applyBorder="1" applyAlignment="1">
      <alignment horizontal="left" vertical="center" wrapText="1"/>
    </xf>
    <xf numFmtId="0" fontId="17" fillId="0" borderId="59" xfId="0" applyFont="1" applyBorder="1" applyAlignment="1">
      <alignment horizontal="left" vertical="center" wrapText="1"/>
    </xf>
    <xf numFmtId="14" fontId="0" fillId="0" borderId="19" xfId="0" applyNumberFormat="1" applyBorder="1" applyAlignment="1">
      <alignment horizontal="center" vertical="center" wrapText="1"/>
    </xf>
    <xf numFmtId="14" fontId="0" fillId="0" borderId="20" xfId="0" applyNumberFormat="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17" fillId="9" borderId="51" xfId="0" applyFont="1" applyFill="1" applyBorder="1" applyAlignment="1">
      <alignment horizontal="center" vertical="center" wrapText="1"/>
    </xf>
    <xf numFmtId="0" fontId="17" fillId="9" borderId="53"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0" fillId="3" borderId="1" xfId="0" applyFill="1" applyBorder="1" applyAlignment="1">
      <alignment horizontal="center" vertical="center"/>
    </xf>
    <xf numFmtId="0" fontId="17" fillId="9" borderId="19"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4" fillId="4" borderId="1" xfId="0" applyFont="1" applyFill="1" applyBorder="1" applyAlignment="1">
      <alignment horizontal="center" wrapText="1"/>
    </xf>
    <xf numFmtId="0" fontId="15" fillId="17" borderId="21" xfId="0" applyFont="1" applyFill="1" applyBorder="1" applyAlignment="1">
      <alignment horizontal="center"/>
    </xf>
    <xf numFmtId="0" fontId="15" fillId="17" borderId="23"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8" fillId="0" borderId="1" xfId="0" applyFont="1" applyBorder="1" applyAlignment="1">
      <alignment horizontal="center" vertical="center" wrapText="1"/>
    </xf>
    <xf numFmtId="0" fontId="16" fillId="0" borderId="0" xfId="0" applyFont="1" applyAlignment="1">
      <alignment horizontal="center"/>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9" borderId="19"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35" fillId="0" borderId="56" xfId="0" applyFont="1" applyBorder="1" applyAlignment="1">
      <alignment horizontal="center" vertical="center" wrapText="1"/>
    </xf>
    <xf numFmtId="0" fontId="35" fillId="0" borderId="13" xfId="0" applyFont="1" applyBorder="1" applyAlignment="1">
      <alignment horizontal="center" vertical="center"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17" fillId="0" borderId="23" xfId="0" applyFont="1" applyBorder="1" applyAlignment="1">
      <alignment horizontal="center" wrapText="1"/>
    </xf>
    <xf numFmtId="0" fontId="3" fillId="0" borderId="1" xfId="0" applyFont="1" applyBorder="1" applyAlignment="1">
      <alignment horizontal="left" vertical="center"/>
    </xf>
    <xf numFmtId="17" fontId="17" fillId="0" borderId="19"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17" fillId="13" borderId="19" xfId="0" applyFont="1" applyFill="1" applyBorder="1" applyAlignment="1">
      <alignment horizontal="left" vertical="center" wrapText="1"/>
    </xf>
    <xf numFmtId="0" fontId="17" fillId="13" borderId="20" xfId="0" applyFont="1" applyFill="1" applyBorder="1" applyAlignment="1">
      <alignment horizontal="left" vertical="center" wrapText="1"/>
    </xf>
    <xf numFmtId="0" fontId="17" fillId="0" borderId="1" xfId="0" applyFont="1" applyBorder="1" applyAlignment="1">
      <alignment horizontal="center" vertical="center"/>
    </xf>
    <xf numFmtId="0" fontId="17" fillId="13" borderId="19"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1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8" xfId="0" applyFont="1" applyBorder="1" applyAlignment="1">
      <alignment horizontal="center" vertic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xf>
    <xf numFmtId="0" fontId="0" fillId="0" borderId="45" xfId="0" applyBorder="1" applyAlignment="1">
      <alignment horizontal="center" wrapText="1"/>
    </xf>
    <xf numFmtId="0" fontId="13" fillId="0" borderId="1" xfId="0" applyFont="1" applyBorder="1" applyAlignment="1">
      <alignment horizontal="center" wrapText="1"/>
    </xf>
    <xf numFmtId="0" fontId="17" fillId="9" borderId="19" xfId="0" applyFont="1" applyFill="1" applyBorder="1" applyAlignment="1">
      <alignment horizontal="left" vertical="center" wrapText="1"/>
    </xf>
    <xf numFmtId="0" fontId="17" fillId="9" borderId="20" xfId="0" applyFont="1" applyFill="1" applyBorder="1" applyAlignment="1">
      <alignment horizontal="left" vertical="center" wrapText="1"/>
    </xf>
    <xf numFmtId="17" fontId="17" fillId="0" borderId="20" xfId="0" applyNumberFormat="1" applyFont="1" applyBorder="1" applyAlignment="1">
      <alignment horizontal="center" vertical="center"/>
    </xf>
    <xf numFmtId="0" fontId="36" fillId="0" borderId="1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17" xfId="0" applyFont="1" applyBorder="1" applyAlignment="1">
      <alignment horizontal="center" vertical="center" wrapText="1"/>
    </xf>
    <xf numFmtId="0" fontId="33" fillId="0" borderId="14" xfId="0" applyFont="1" applyBorder="1" applyAlignment="1">
      <alignment horizontal="left" vertical="center" wrapText="1"/>
    </xf>
    <xf numFmtId="0" fontId="33" fillId="0" borderId="17" xfId="0" applyFont="1" applyBorder="1" applyAlignment="1">
      <alignment horizontal="left" vertical="center" wrapText="1"/>
    </xf>
    <xf numFmtId="0" fontId="33" fillId="0" borderId="16" xfId="0" applyFont="1" applyBorder="1" applyAlignment="1">
      <alignment horizontal="center" vertical="center" wrapText="1"/>
    </xf>
    <xf numFmtId="0" fontId="33" fillId="0" borderId="18" xfId="0" applyFont="1" applyBorder="1" applyAlignment="1">
      <alignment horizontal="center" vertical="center" wrapText="1"/>
    </xf>
    <xf numFmtId="0" fontId="15" fillId="17" borderId="1" xfId="0" applyFont="1" applyFill="1" applyBorder="1" applyAlignment="1">
      <alignment horizontal="center"/>
    </xf>
    <xf numFmtId="9" fontId="0" fillId="0" borderId="19" xfId="1" applyFont="1" applyBorder="1" applyAlignment="1">
      <alignment horizontal="center" vertical="center"/>
    </xf>
    <xf numFmtId="9" fontId="0" fillId="0" borderId="20" xfId="1" applyFont="1"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center" vertical="center" wrapText="1"/>
    </xf>
    <xf numFmtId="14" fontId="17" fillId="0" borderId="45" xfId="0" applyNumberFormat="1" applyFont="1" applyBorder="1" applyAlignment="1">
      <alignment horizontal="center" vertical="center"/>
    </xf>
    <xf numFmtId="14" fontId="0" fillId="0" borderId="45" xfId="0" applyNumberFormat="1" applyBorder="1" applyAlignment="1">
      <alignment horizontal="center" vertical="center"/>
    </xf>
    <xf numFmtId="0" fontId="0" fillId="9" borderId="19"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20" xfId="0" applyFill="1" applyBorder="1" applyAlignment="1">
      <alignment horizontal="center" vertical="center" wrapText="1"/>
    </xf>
    <xf numFmtId="0" fontId="17" fillId="0" borderId="45" xfId="0" applyFont="1" applyBorder="1" applyAlignment="1">
      <alignment horizontal="center" vertical="center"/>
    </xf>
    <xf numFmtId="0" fontId="28" fillId="0" borderId="1" xfId="0" applyFont="1" applyBorder="1" applyAlignment="1">
      <alignment horizontal="left" vertical="center" wrapText="1"/>
    </xf>
    <xf numFmtId="9" fontId="0" fillId="0" borderId="45" xfId="1" applyFont="1" applyBorder="1" applyAlignment="1">
      <alignment horizontal="center" vertical="center"/>
    </xf>
    <xf numFmtId="0" fontId="36" fillId="0" borderId="15" xfId="0" applyFont="1" applyBorder="1" applyAlignment="1">
      <alignment horizontal="center" vertical="center" wrapText="1"/>
    </xf>
    <xf numFmtId="0" fontId="2" fillId="0" borderId="19" xfId="0" applyFont="1" applyBorder="1" applyAlignment="1">
      <alignment horizontal="center" vertical="center"/>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6" fillId="0" borderId="60"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54"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9" borderId="45" xfId="0" applyFont="1" applyFill="1" applyBorder="1" applyAlignment="1">
      <alignment horizontal="center" vertical="center" wrapText="1"/>
    </xf>
    <xf numFmtId="0" fontId="17" fillId="0" borderId="45" xfId="0" applyFont="1" applyBorder="1" applyAlignment="1">
      <alignment horizontal="center" vertical="center" wrapText="1"/>
    </xf>
    <xf numFmtId="0" fontId="17" fillId="9" borderId="49" xfId="0"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0" fillId="0" borderId="1" xfId="0" applyBorder="1" applyAlignment="1">
      <alignment horizontal="left"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0" fillId="0" borderId="1" xfId="0" applyBorder="1" applyAlignment="1">
      <alignment horizontal="left" vertical="center"/>
    </xf>
    <xf numFmtId="0" fontId="21" fillId="9" borderId="38" xfId="4" applyFont="1" applyFill="1" applyBorder="1" applyAlignment="1">
      <alignment horizontal="left" vertical="center" wrapText="1"/>
    </xf>
    <xf numFmtId="0" fontId="21" fillId="9" borderId="39" xfId="4" applyFont="1" applyFill="1" applyBorder="1"/>
    <xf numFmtId="164" fontId="20" fillId="0" borderId="38" xfId="0" applyNumberFormat="1" applyFont="1" applyBorder="1" applyAlignment="1">
      <alignment vertical="center"/>
    </xf>
    <xf numFmtId="0" fontId="21" fillId="0" borderId="39" xfId="0" applyFont="1" applyBorder="1"/>
    <xf numFmtId="0" fontId="20" fillId="0" borderId="38" xfId="0" applyFont="1" applyBorder="1" applyAlignment="1">
      <alignment vertical="center"/>
    </xf>
    <xf numFmtId="0" fontId="20" fillId="0" borderId="38" xfId="0" applyFont="1" applyBorder="1" applyAlignment="1">
      <alignment horizontal="center" vertical="center"/>
    </xf>
    <xf numFmtId="9" fontId="20" fillId="0" borderId="38" xfId="0" applyNumberFormat="1" applyFont="1" applyBorder="1" applyAlignment="1">
      <alignment horizontal="center" vertical="center"/>
    </xf>
    <xf numFmtId="9" fontId="20" fillId="0" borderId="38" xfId="0" applyNumberFormat="1" applyFont="1" applyBorder="1" applyAlignment="1">
      <alignment vertical="center"/>
    </xf>
    <xf numFmtId="0" fontId="20" fillId="0" borderId="38" xfId="0" applyFont="1" applyBorder="1" applyAlignment="1">
      <alignment horizontal="left" vertical="center" wrapText="1"/>
    </xf>
    <xf numFmtId="0" fontId="20" fillId="0" borderId="38" xfId="0" applyFont="1" applyBorder="1" applyAlignment="1">
      <alignment vertical="center" wrapText="1"/>
    </xf>
    <xf numFmtId="0" fontId="20" fillId="0" borderId="38" xfId="0" applyFont="1" applyBorder="1"/>
    <xf numFmtId="164" fontId="25" fillId="0" borderId="38" xfId="0" applyNumberFormat="1" applyFont="1" applyBorder="1" applyAlignment="1">
      <alignment vertical="center"/>
    </xf>
    <xf numFmtId="0" fontId="20" fillId="0" borderId="28" xfId="0" applyFont="1" applyBorder="1" applyAlignment="1">
      <alignment vertical="center" wrapText="1"/>
    </xf>
    <xf numFmtId="0" fontId="21" fillId="0" borderId="37" xfId="0" applyFont="1" applyBorder="1"/>
    <xf numFmtId="0" fontId="20" fillId="0" borderId="28" xfId="0" applyFont="1" applyBorder="1"/>
    <xf numFmtId="9" fontId="25" fillId="0" borderId="38" xfId="0" applyNumberFormat="1" applyFont="1" applyBorder="1" applyAlignment="1">
      <alignment horizontal="center" vertical="center" wrapText="1"/>
    </xf>
    <xf numFmtId="0" fontId="25" fillId="23" borderId="38" xfId="0" applyFont="1" applyFill="1" applyBorder="1" applyAlignment="1">
      <alignment horizontal="center" vertical="center" wrapText="1"/>
    </xf>
    <xf numFmtId="0" fontId="25" fillId="0" borderId="38" xfId="0" applyFont="1" applyBorder="1" applyAlignment="1">
      <alignment horizontal="center" vertical="center" wrapText="1"/>
    </xf>
    <xf numFmtId="0" fontId="20" fillId="0" borderId="38" xfId="0" applyFont="1" applyBorder="1" applyAlignment="1">
      <alignment horizontal="center" vertical="center" wrapText="1"/>
    </xf>
    <xf numFmtId="0" fontId="25" fillId="22" borderId="38" xfId="0" applyFont="1" applyFill="1" applyBorder="1" applyAlignment="1">
      <alignment horizontal="center" vertical="center"/>
    </xf>
    <xf numFmtId="0" fontId="20" fillId="21" borderId="38" xfId="0" applyFont="1" applyFill="1" applyBorder="1" applyAlignment="1">
      <alignment horizontal="center" vertical="center" wrapText="1"/>
    </xf>
    <xf numFmtId="0" fontId="25" fillId="13" borderId="38" xfId="0" applyFont="1" applyFill="1" applyBorder="1" applyAlignment="1">
      <alignment horizontal="left" vertical="center" wrapText="1"/>
    </xf>
    <xf numFmtId="0" fontId="25" fillId="9" borderId="38" xfId="4" applyFont="1" applyFill="1" applyBorder="1" applyAlignment="1">
      <alignment horizontal="center" vertical="center" wrapText="1"/>
    </xf>
    <xf numFmtId="0" fontId="32" fillId="9" borderId="39" xfId="4" applyFont="1" applyFill="1" applyBorder="1"/>
    <xf numFmtId="0" fontId="1" fillId="0" borderId="1" xfId="0" applyFont="1" applyBorder="1" applyAlignment="1">
      <alignment horizontal="left" vertical="center" wrapText="1"/>
    </xf>
    <xf numFmtId="0" fontId="25" fillId="22" borderId="40" xfId="0" applyFont="1" applyFill="1" applyBorder="1" applyAlignment="1">
      <alignment horizontal="center" vertical="center"/>
    </xf>
    <xf numFmtId="0" fontId="25" fillId="22" borderId="38" xfId="0" applyFont="1" applyFill="1" applyBorder="1" applyAlignment="1">
      <alignment horizontal="center" vertical="center" wrapText="1"/>
    </xf>
    <xf numFmtId="0" fontId="20" fillId="0" borderId="28" xfId="0" applyFont="1" applyBorder="1" applyAlignment="1">
      <alignment horizontal="center" vertical="center" wrapText="1"/>
    </xf>
    <xf numFmtId="9" fontId="20" fillId="0" borderId="28" xfId="0" applyNumberFormat="1" applyFont="1" applyBorder="1" applyAlignment="1">
      <alignment horizontal="center" vertical="center" wrapText="1"/>
    </xf>
    <xf numFmtId="0" fontId="20" fillId="23" borderId="28" xfId="0" applyFont="1" applyFill="1" applyBorder="1" applyAlignment="1">
      <alignment horizontal="center" vertical="center" wrapText="1"/>
    </xf>
    <xf numFmtId="9" fontId="20" fillId="24" borderId="28" xfId="0" applyNumberFormat="1" applyFont="1" applyFill="1" applyBorder="1" applyAlignment="1">
      <alignment horizontal="center" vertical="center" wrapText="1"/>
    </xf>
    <xf numFmtId="0" fontId="20" fillId="0" borderId="26" xfId="0" applyFont="1" applyBorder="1"/>
    <xf numFmtId="0" fontId="21" fillId="0" borderId="35" xfId="0" applyFont="1" applyBorder="1"/>
    <xf numFmtId="0" fontId="20" fillId="0" borderId="26" xfId="0" applyFont="1" applyBorder="1" applyAlignment="1">
      <alignment horizontal="center" vertical="center" wrapText="1"/>
    </xf>
    <xf numFmtId="0" fontId="21" fillId="0" borderId="40" xfId="0" applyFont="1" applyBorder="1"/>
    <xf numFmtId="0" fontId="26" fillId="13" borderId="34" xfId="0" applyFont="1" applyFill="1" applyBorder="1" applyAlignment="1">
      <alignment vertical="center" wrapText="1"/>
    </xf>
    <xf numFmtId="0" fontId="25" fillId="0" borderId="38" xfId="0" applyFont="1" applyBorder="1" applyAlignment="1">
      <alignment horizontal="left" vertical="center" wrapText="1"/>
    </xf>
    <xf numFmtId="0" fontId="20" fillId="13" borderId="38" xfId="0" applyFont="1" applyFill="1" applyBorder="1" applyAlignment="1">
      <alignment horizontal="center" vertical="center" wrapText="1"/>
    </xf>
    <xf numFmtId="0" fontId="22" fillId="0" borderId="38" xfId="0" applyFont="1" applyBorder="1" applyAlignment="1">
      <alignment horizontal="center" vertical="center" wrapText="1"/>
    </xf>
    <xf numFmtId="0" fontId="22" fillId="0" borderId="38" xfId="0" applyFont="1" applyBorder="1" applyAlignment="1">
      <alignment horizontal="center" vertical="center" textRotation="90" wrapText="1"/>
    </xf>
    <xf numFmtId="0" fontId="20" fillId="0" borderId="38" xfId="0" applyFont="1" applyBorder="1" applyAlignment="1">
      <alignment horizontal="center" vertical="center" textRotation="90" wrapText="1"/>
    </xf>
    <xf numFmtId="0" fontId="22" fillId="18" borderId="33" xfId="0" applyFont="1" applyFill="1" applyBorder="1" applyAlignment="1">
      <alignment horizontal="center" vertical="center"/>
    </xf>
    <xf numFmtId="0" fontId="21" fillId="0" borderId="0" xfId="0" applyFont="1"/>
    <xf numFmtId="0" fontId="21" fillId="0" borderId="27" xfId="0" applyFont="1" applyBorder="1"/>
    <xf numFmtId="0" fontId="21" fillId="0" borderId="28" xfId="0" applyFont="1" applyBorder="1"/>
    <xf numFmtId="0" fontId="21" fillId="0" borderId="36" xfId="0" applyFont="1" applyBorder="1"/>
    <xf numFmtId="0" fontId="22" fillId="19" borderId="29" xfId="0" applyFont="1" applyFill="1" applyBorder="1" applyAlignment="1">
      <alignment horizontal="center" vertical="center"/>
    </xf>
    <xf numFmtId="0" fontId="21" fillId="0" borderId="30" xfId="0" applyFont="1" applyBorder="1"/>
    <xf numFmtId="0" fontId="21" fillId="0" borderId="31" xfId="0" applyFont="1" applyBorder="1"/>
    <xf numFmtId="0" fontId="22" fillId="20" borderId="29" xfId="0" applyFont="1" applyFill="1" applyBorder="1" applyAlignment="1">
      <alignment horizontal="center"/>
    </xf>
    <xf numFmtId="0" fontId="20" fillId="0" borderId="26" xfId="0" applyFont="1" applyBorder="1" applyAlignment="1">
      <alignment horizontal="center"/>
    </xf>
    <xf numFmtId="0" fontId="21" fillId="0" borderId="33" xfId="0" applyFont="1" applyBorder="1"/>
    <xf numFmtId="0" fontId="0" fillId="0" borderId="0" xfId="0"/>
    <xf numFmtId="0" fontId="21" fillId="0" borderId="34" xfId="0" applyFont="1" applyBorder="1"/>
    <xf numFmtId="0" fontId="22" fillId="0" borderId="29" xfId="0" applyFont="1" applyBorder="1" applyAlignment="1">
      <alignment horizontal="center" wrapText="1"/>
    </xf>
    <xf numFmtId="0" fontId="22" fillId="0" borderId="26" xfId="0" applyFont="1" applyBorder="1" applyAlignment="1">
      <alignment horizontal="center" vertical="center"/>
    </xf>
    <xf numFmtId="0" fontId="20" fillId="0" borderId="0" xfId="0" applyFont="1" applyAlignment="1">
      <alignment horizontal="center"/>
    </xf>
    <xf numFmtId="0" fontId="22" fillId="0" borderId="1" xfId="0" applyFont="1" applyBorder="1" applyAlignment="1">
      <alignment horizontal="center" vertical="center"/>
    </xf>
    <xf numFmtId="0" fontId="0" fillId="0" borderId="1" xfId="0" applyBorder="1" applyAlignment="1">
      <alignment vertical="center"/>
    </xf>
    <xf numFmtId="0" fontId="20" fillId="0" borderId="36" xfId="0" applyFont="1" applyBorder="1" applyAlignment="1">
      <alignment horizontal="left" vertical="center" wrapText="1"/>
    </xf>
    <xf numFmtId="0" fontId="22" fillId="0" borderId="29" xfId="0" applyFont="1" applyBorder="1" applyAlignment="1">
      <alignment horizontal="center" vertical="center" wrapText="1"/>
    </xf>
    <xf numFmtId="0" fontId="22" fillId="18" borderId="29" xfId="0" applyFont="1" applyFill="1" applyBorder="1" applyAlignment="1">
      <alignment horizontal="center" vertical="center"/>
    </xf>
    <xf numFmtId="0" fontId="22" fillId="0" borderId="29" xfId="0" applyFont="1" applyBorder="1" applyAlignment="1">
      <alignment horizontal="center"/>
    </xf>
    <xf numFmtId="0" fontId="25" fillId="0" borderId="38" xfId="0" applyFont="1" applyBorder="1" applyAlignment="1">
      <alignment vertical="center"/>
    </xf>
    <xf numFmtId="0" fontId="20" fillId="0" borderId="26"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17" fillId="29" borderId="19" xfId="0" applyFont="1" applyFill="1" applyBorder="1" applyAlignment="1">
      <alignment horizontal="center" vertical="center" wrapText="1"/>
    </xf>
    <xf numFmtId="0" fontId="17" fillId="29" borderId="20" xfId="0" applyFont="1" applyFill="1" applyBorder="1" applyAlignment="1">
      <alignment horizontal="center" vertical="center" wrapText="1"/>
    </xf>
    <xf numFmtId="0" fontId="0" fillId="28" borderId="1" xfId="0" applyFill="1" applyBorder="1" applyAlignment="1">
      <alignment horizontal="center" vertical="center" wrapText="1"/>
    </xf>
    <xf numFmtId="0" fontId="37" fillId="0" borderId="1" xfId="0" applyFont="1" applyBorder="1" applyAlignment="1">
      <alignment horizontal="center" wrapText="1"/>
    </xf>
    <xf numFmtId="0" fontId="0" fillId="28" borderId="14" xfId="0" applyFill="1" applyBorder="1" applyAlignment="1">
      <alignment horizontal="left" vertical="center" wrapText="1"/>
    </xf>
    <xf numFmtId="0" fontId="0" fillId="28" borderId="17" xfId="0" applyFill="1" applyBorder="1" applyAlignment="1">
      <alignment horizontal="left" vertical="center" wrapText="1"/>
    </xf>
    <xf numFmtId="0" fontId="0" fillId="28" borderId="1" xfId="0" applyFill="1" applyBorder="1" applyAlignment="1">
      <alignment horizontal="left" vertical="center" wrapText="1"/>
    </xf>
    <xf numFmtId="0" fontId="3" fillId="0" borderId="0" xfId="0" applyFont="1" applyAlignment="1">
      <alignment horizontal="center"/>
    </xf>
    <xf numFmtId="0" fontId="0" fillId="0" borderId="2" xfId="0" applyBorder="1" applyAlignment="1">
      <alignment horizontal="left" vertical="center" wrapText="1"/>
    </xf>
    <xf numFmtId="0" fontId="18" fillId="0" borderId="25" xfId="0" applyFont="1" applyBorder="1" applyAlignment="1">
      <alignment horizontal="left" vertical="center" wrapText="1"/>
    </xf>
    <xf numFmtId="0" fontId="18" fillId="0" borderId="18" xfId="0" applyFont="1" applyBorder="1" applyAlignment="1">
      <alignment horizontal="left" vertical="center" wrapText="1"/>
    </xf>
    <xf numFmtId="0" fontId="0" fillId="0" borderId="19" xfId="0" applyBorder="1" applyAlignment="1">
      <alignment horizontal="center"/>
    </xf>
    <xf numFmtId="0" fontId="0" fillId="9" borderId="1" xfId="0" applyFill="1" applyBorder="1" applyAlignment="1">
      <alignment horizontal="left" vertical="center" wrapText="1"/>
    </xf>
    <xf numFmtId="14" fontId="33" fillId="9" borderId="19" xfId="0" applyNumberFormat="1" applyFont="1" applyFill="1" applyBorder="1" applyAlignment="1">
      <alignment horizontal="center" vertical="center"/>
    </xf>
    <xf numFmtId="14" fontId="33" fillId="9" borderId="20" xfId="0" applyNumberFormat="1" applyFont="1" applyFill="1" applyBorder="1" applyAlignment="1">
      <alignment horizontal="center" vertical="center"/>
    </xf>
    <xf numFmtId="0" fontId="20" fillId="26" borderId="38" xfId="0" applyFont="1" applyFill="1" applyBorder="1" applyAlignment="1">
      <alignment horizontal="center" vertical="center"/>
    </xf>
    <xf numFmtId="0" fontId="20" fillId="26" borderId="39" xfId="0" applyFont="1" applyFill="1" applyBorder="1" applyAlignment="1">
      <alignment horizontal="center" vertical="center"/>
    </xf>
    <xf numFmtId="0" fontId="20" fillId="25" borderId="38" xfId="0" applyFont="1" applyFill="1" applyBorder="1" applyAlignment="1">
      <alignment horizontal="center" vertical="center"/>
    </xf>
    <xf numFmtId="0" fontId="20" fillId="25" borderId="39" xfId="0" applyFont="1" applyFill="1" applyBorder="1" applyAlignment="1">
      <alignment horizontal="center" vertical="center"/>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20" fillId="26" borderId="26" xfId="0" applyFont="1" applyFill="1" applyBorder="1" applyAlignment="1">
      <alignment horizontal="center"/>
    </xf>
    <xf numFmtId="0" fontId="20" fillId="26" borderId="35" xfId="0" applyFont="1" applyFill="1" applyBorder="1" applyAlignment="1">
      <alignment horizontal="center"/>
    </xf>
    <xf numFmtId="0" fontId="20" fillId="26" borderId="38" xfId="0" applyFont="1" applyFill="1" applyBorder="1" applyAlignment="1">
      <alignment horizontal="center"/>
    </xf>
    <xf numFmtId="0" fontId="20" fillId="26" borderId="39" xfId="0" applyFont="1" applyFill="1" applyBorder="1" applyAlignment="1">
      <alignment horizontal="center"/>
    </xf>
    <xf numFmtId="9" fontId="20" fillId="26" borderId="38" xfId="0" applyNumberFormat="1" applyFont="1" applyFill="1" applyBorder="1" applyAlignment="1">
      <alignment horizontal="center" vertical="center"/>
    </xf>
    <xf numFmtId="9" fontId="20" fillId="26" borderId="39" xfId="0" applyNumberFormat="1" applyFont="1" applyFill="1" applyBorder="1" applyAlignment="1">
      <alignment horizontal="center" vertical="center"/>
    </xf>
    <xf numFmtId="0" fontId="22" fillId="26" borderId="38" xfId="0" applyFont="1" applyFill="1" applyBorder="1" applyAlignment="1">
      <alignment horizontal="center" vertical="center" wrapText="1"/>
    </xf>
    <xf numFmtId="0" fontId="20" fillId="26" borderId="39"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1" fillId="9" borderId="39" xfId="0" applyFont="1" applyFill="1" applyBorder="1"/>
    <xf numFmtId="0" fontId="3" fillId="0" borderId="2" xfId="0" applyFont="1" applyBorder="1" applyAlignment="1">
      <alignment horizontal="center" vertical="center"/>
    </xf>
    <xf numFmtId="0" fontId="20" fillId="0" borderId="1" xfId="0" applyFont="1" applyBorder="1" applyAlignment="1">
      <alignment horizontal="left" vertical="center" wrapText="1"/>
    </xf>
    <xf numFmtId="164" fontId="25" fillId="26" borderId="38" xfId="0" applyNumberFormat="1" applyFont="1" applyFill="1" applyBorder="1" applyAlignment="1">
      <alignment horizontal="center" vertical="center"/>
    </xf>
    <xf numFmtId="164" fontId="25" fillId="26" borderId="39" xfId="0" applyNumberFormat="1" applyFont="1" applyFill="1" applyBorder="1" applyAlignment="1">
      <alignment horizontal="center" vertical="center"/>
    </xf>
    <xf numFmtId="0" fontId="20" fillId="0" borderId="39" xfId="0" applyFont="1" applyBorder="1" applyAlignment="1">
      <alignment horizontal="center" vertical="center"/>
    </xf>
    <xf numFmtId="0" fontId="20" fillId="0" borderId="39" xfId="0" applyFont="1" applyBorder="1" applyAlignment="1">
      <alignment horizontal="center" vertical="center" wrapText="1"/>
    </xf>
    <xf numFmtId="9" fontId="20" fillId="0" borderId="39" xfId="0" applyNumberFormat="1" applyFont="1" applyBorder="1" applyAlignment="1">
      <alignment horizontal="center" vertical="center"/>
    </xf>
    <xf numFmtId="0" fontId="20" fillId="21" borderId="38" xfId="0" applyFont="1" applyFill="1" applyBorder="1" applyAlignment="1">
      <alignment horizontal="left" vertical="center" wrapText="1"/>
    </xf>
    <xf numFmtId="0" fontId="20" fillId="21" borderId="39" xfId="0" applyFont="1" applyFill="1" applyBorder="1" applyAlignment="1">
      <alignment horizontal="left" vertical="center" wrapText="1"/>
    </xf>
    <xf numFmtId="0" fontId="1" fillId="9" borderId="42" xfId="0" applyFont="1" applyFill="1" applyBorder="1" applyAlignment="1">
      <alignment horizontal="center" vertical="center" wrapText="1"/>
    </xf>
    <xf numFmtId="0" fontId="1" fillId="9" borderId="43" xfId="0" applyFont="1" applyFill="1" applyBorder="1" applyAlignment="1">
      <alignment horizontal="center" vertical="center" wrapText="1"/>
    </xf>
    <xf numFmtId="0" fontId="1" fillId="9" borderId="42" xfId="0" applyFont="1" applyFill="1" applyBorder="1" applyAlignment="1">
      <alignment vertical="center" wrapText="1"/>
    </xf>
    <xf numFmtId="0" fontId="1" fillId="9" borderId="43" xfId="0" applyFont="1" applyFill="1" applyBorder="1" applyAlignment="1">
      <alignment vertical="center" wrapText="1"/>
    </xf>
    <xf numFmtId="0" fontId="20" fillId="27" borderId="38" xfId="0" applyFont="1" applyFill="1" applyBorder="1" applyAlignment="1">
      <alignment horizontal="center" vertical="center" wrapText="1"/>
    </xf>
    <xf numFmtId="0" fontId="20" fillId="27" borderId="39" xfId="0" applyFont="1" applyFill="1" applyBorder="1" applyAlignment="1">
      <alignment horizontal="center" vertical="center" wrapText="1"/>
    </xf>
    <xf numFmtId="0" fontId="20" fillId="21" borderId="39" xfId="0" applyFont="1" applyFill="1" applyBorder="1" applyAlignment="1">
      <alignment horizontal="center" vertical="center" wrapText="1"/>
    </xf>
    <xf numFmtId="0" fontId="20" fillId="0" borderId="41" xfId="0" applyFont="1" applyBorder="1" applyAlignment="1">
      <alignment horizontal="center" vertical="center" wrapText="1"/>
    </xf>
    <xf numFmtId="0" fontId="20" fillId="0" borderId="41" xfId="0" applyFont="1" applyBorder="1" applyAlignment="1">
      <alignment horizontal="left" vertical="center" wrapText="1"/>
    </xf>
    <xf numFmtId="0" fontId="36" fillId="26" borderId="1" xfId="0" applyFont="1" applyFill="1" applyBorder="1" applyAlignment="1">
      <alignment horizontal="center" vertical="center" wrapText="1"/>
    </xf>
    <xf numFmtId="164" fontId="25" fillId="0" borderId="39" xfId="0" applyNumberFormat="1" applyFont="1" applyBorder="1" applyAlignment="1">
      <alignment vertical="center"/>
    </xf>
    <xf numFmtId="164" fontId="20" fillId="0" borderId="39" xfId="0" applyNumberFormat="1" applyFont="1" applyBorder="1" applyAlignment="1">
      <alignment vertical="center"/>
    </xf>
    <xf numFmtId="9" fontId="20" fillId="0" borderId="38" xfId="0" applyNumberFormat="1" applyFont="1" applyBorder="1" applyAlignment="1">
      <alignment horizontal="center" vertical="center" wrapText="1"/>
    </xf>
    <xf numFmtId="9" fontId="20" fillId="0" borderId="39" xfId="0" applyNumberFormat="1" applyFont="1" applyBorder="1" applyAlignment="1">
      <alignment horizontal="center" vertical="center" wrapText="1"/>
    </xf>
    <xf numFmtId="164" fontId="20" fillId="26" borderId="38" xfId="0" applyNumberFormat="1" applyFont="1" applyFill="1" applyBorder="1" applyAlignment="1">
      <alignment horizontal="center" vertical="center"/>
    </xf>
    <xf numFmtId="164" fontId="20" fillId="26" borderId="39" xfId="0" applyNumberFormat="1" applyFont="1" applyFill="1" applyBorder="1" applyAlignment="1">
      <alignment horizontal="center" vertical="center"/>
    </xf>
    <xf numFmtId="0" fontId="17" fillId="9" borderId="1" xfId="0" applyFont="1" applyFill="1" applyBorder="1" applyAlignment="1">
      <alignment horizontal="center" wrapText="1"/>
    </xf>
    <xf numFmtId="0" fontId="0" fillId="9" borderId="19" xfId="0" applyFill="1" applyBorder="1" applyAlignment="1">
      <alignment horizontal="left" vertical="center" wrapText="1"/>
    </xf>
    <xf numFmtId="0" fontId="0" fillId="9" borderId="20" xfId="0" applyFill="1" applyBorder="1" applyAlignment="1">
      <alignment horizontal="left"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center" vertical="center"/>
    </xf>
    <xf numFmtId="0" fontId="17" fillId="0" borderId="1" xfId="0" applyFont="1" applyBorder="1" applyAlignment="1">
      <alignment horizontal="left" vertical="center" wrapText="1"/>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9" fontId="0" fillId="0" borderId="19" xfId="0" applyNumberFormat="1" applyBorder="1" applyAlignment="1">
      <alignment horizontal="center" vertical="center"/>
    </xf>
    <xf numFmtId="9" fontId="0" fillId="0" borderId="20" xfId="0" applyNumberFormat="1" applyBorder="1" applyAlignment="1">
      <alignment horizontal="center" vertical="center"/>
    </xf>
    <xf numFmtId="0" fontId="37" fillId="0" borderId="1" xfId="0" applyFont="1" applyBorder="1" applyAlignment="1">
      <alignment horizontal="center" vertical="center" wrapText="1"/>
    </xf>
    <xf numFmtId="0" fontId="3" fillId="0" borderId="2" xfId="0" applyFont="1" applyBorder="1" applyAlignment="1">
      <alignment horizontal="center"/>
    </xf>
    <xf numFmtId="0" fontId="7" fillId="7" borderId="10" xfId="0" applyFont="1" applyFill="1" applyBorder="1" applyAlignment="1">
      <alignment horizontal="justify" vertical="center" wrapText="1"/>
    </xf>
    <xf numFmtId="0" fontId="7" fillId="7" borderId="5" xfId="0" applyFont="1" applyFill="1" applyBorder="1" applyAlignment="1">
      <alignment horizontal="justify" vertical="center" wrapText="1"/>
    </xf>
    <xf numFmtId="0" fontId="6" fillId="7" borderId="9" xfId="0" applyFont="1" applyFill="1" applyBorder="1" applyAlignment="1">
      <alignment vertical="center" wrapText="1"/>
    </xf>
    <xf numFmtId="0" fontId="6" fillId="7" borderId="6" xfId="0" applyFont="1" applyFill="1" applyBorder="1" applyAlignment="1">
      <alignment vertical="center" wrapText="1"/>
    </xf>
    <xf numFmtId="0" fontId="6" fillId="7" borderId="5" xfId="0" applyFont="1" applyFill="1" applyBorder="1" applyAlignment="1">
      <alignment vertical="center" wrapText="1"/>
    </xf>
    <xf numFmtId="0" fontId="7" fillId="7" borderId="9" xfId="0" applyFont="1" applyFill="1" applyBorder="1" applyAlignment="1">
      <alignment vertical="center" wrapText="1"/>
    </xf>
    <xf numFmtId="0" fontId="7" fillId="7" borderId="6" xfId="0" applyFont="1" applyFill="1" applyBorder="1" applyAlignment="1">
      <alignment vertical="center" wrapText="1"/>
    </xf>
    <xf numFmtId="0" fontId="7" fillId="7" borderId="5" xfId="0" applyFont="1" applyFill="1" applyBorder="1" applyAlignment="1">
      <alignment vertical="center" wrapText="1"/>
    </xf>
    <xf numFmtId="0" fontId="6" fillId="8" borderId="10" xfId="0" applyFont="1" applyFill="1" applyBorder="1" applyAlignment="1">
      <alignment vertical="center" wrapText="1"/>
    </xf>
    <xf numFmtId="0" fontId="6" fillId="8" borderId="6" xfId="0" applyFont="1" applyFill="1" applyBorder="1" applyAlignment="1">
      <alignment vertical="center" wrapText="1"/>
    </xf>
    <xf numFmtId="0" fontId="6" fillId="8" borderId="5" xfId="0" applyFont="1" applyFill="1" applyBorder="1" applyAlignment="1">
      <alignment vertical="center" wrapText="1"/>
    </xf>
    <xf numFmtId="0" fontId="7" fillId="8" borderId="10" xfId="0" applyFont="1" applyFill="1" applyBorder="1" applyAlignment="1">
      <alignment vertical="center" wrapText="1"/>
    </xf>
    <xf numFmtId="0" fontId="7" fillId="8" borderId="6" xfId="0" applyFont="1" applyFill="1" applyBorder="1" applyAlignment="1">
      <alignment vertical="center" wrapText="1"/>
    </xf>
    <xf numFmtId="0" fontId="7" fillId="8" borderId="5" xfId="0" applyFont="1" applyFill="1" applyBorder="1" applyAlignment="1">
      <alignment vertical="center" wrapText="1"/>
    </xf>
    <xf numFmtId="0" fontId="6" fillId="7" borderId="10" xfId="0" applyFont="1" applyFill="1" applyBorder="1" applyAlignment="1">
      <alignment vertical="center" wrapText="1"/>
    </xf>
    <xf numFmtId="0" fontId="7" fillId="7" borderId="10" xfId="0" applyFont="1" applyFill="1" applyBorder="1" applyAlignment="1">
      <alignment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9" fillId="7" borderId="10" xfId="0" applyFont="1" applyFill="1" applyBorder="1" applyAlignment="1">
      <alignment vertical="center" wrapText="1"/>
    </xf>
    <xf numFmtId="0" fontId="9" fillId="7" borderId="6" xfId="0" applyFont="1" applyFill="1" applyBorder="1" applyAlignment="1">
      <alignment vertical="center" wrapText="1"/>
    </xf>
    <xf numFmtId="0" fontId="9" fillId="7" borderId="5" xfId="0" applyFont="1" applyFill="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9" fillId="7" borderId="9" xfId="0" applyFont="1" applyFill="1" applyBorder="1" applyAlignment="1">
      <alignment horizontal="justify" vertical="center" wrapText="1"/>
    </xf>
    <xf numFmtId="0" fontId="9" fillId="7" borderId="6" xfId="0" applyFont="1" applyFill="1" applyBorder="1" applyAlignment="1">
      <alignment horizontal="justify" vertical="center" wrapText="1"/>
    </xf>
    <xf numFmtId="0" fontId="9" fillId="7" borderId="5" xfId="0" applyFont="1" applyFill="1" applyBorder="1" applyAlignment="1">
      <alignment horizontal="justify" vertical="center" wrapText="1"/>
    </xf>
    <xf numFmtId="0" fontId="7" fillId="7" borderId="9" xfId="0" applyFont="1" applyFill="1" applyBorder="1" applyAlignment="1">
      <alignment horizontal="justify" vertical="center" wrapText="1"/>
    </xf>
    <xf numFmtId="0" fontId="7" fillId="7" borderId="6" xfId="0" applyFont="1" applyFill="1" applyBorder="1" applyAlignment="1">
      <alignment horizontal="justify" vertical="center" wrapText="1"/>
    </xf>
    <xf numFmtId="0" fontId="8" fillId="0" borderId="10" xfId="0" applyFont="1" applyBorder="1" applyAlignment="1">
      <alignment horizontal="justify" vertical="center" wrapText="1"/>
    </xf>
    <xf numFmtId="0" fontId="8" fillId="0" borderId="5"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5" xfId="0" applyFont="1" applyBorder="1" applyAlignment="1">
      <alignment horizontal="justify" vertical="center" wrapText="1"/>
    </xf>
  </cellXfs>
  <cellStyles count="5">
    <cellStyle name="Hipervínculo" xfId="2" builtinId="8"/>
    <cellStyle name="Millares" xfId="3" builtinId="3"/>
    <cellStyle name="Normal" xfId="0" builtinId="0"/>
    <cellStyle name="Normal 2" xfId="4" xr:uid="{6C6C90CA-E089-41E1-8B27-3E1437F00468}"/>
    <cellStyle name="Porcentaje" xfId="1" builtinId="5"/>
  </cellStyles>
  <dxfs count="1807">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66675</xdr:rowOff>
    </xdr:from>
    <xdr:to>
      <xdr:col>0</xdr:col>
      <xdr:colOff>1076326</xdr:colOff>
      <xdr:row>2</xdr:row>
      <xdr:rowOff>114300</xdr:rowOff>
    </xdr:to>
    <xdr:pic>
      <xdr:nvPicPr>
        <xdr:cNvPr id="2" name="image1.png">
          <a:extLst>
            <a:ext uri="{FF2B5EF4-FFF2-40B4-BE49-F238E27FC236}">
              <a16:creationId xmlns:a16="http://schemas.microsoft.com/office/drawing/2014/main" id="{6B8420A6-6156-407C-9F94-F6F8EA6AC2ED}"/>
            </a:ext>
          </a:extLst>
        </xdr:cNvPr>
        <xdr:cNvPicPr/>
      </xdr:nvPicPr>
      <xdr:blipFill>
        <a:blip xmlns:r="http://schemas.openxmlformats.org/officeDocument/2006/relationships" r:embed="rId1" cstate="print"/>
        <a:stretch>
          <a:fillRect/>
        </a:stretch>
      </xdr:blipFill>
      <xdr:spPr>
        <a:xfrm>
          <a:off x="447676" y="66675"/>
          <a:ext cx="628650" cy="44767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38A9A6E4-B3A0-443A-B72D-D488E502690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E379D1C4-07B5-4F6F-9D2C-CCDAB017654A}"/>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CDFB62E1-56EC-43D6-956A-6A076D3927B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1E520C46-3D47-4769-93F4-FF23E2D29D2A}"/>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638175</xdr:colOff>
      <xdr:row>0</xdr:row>
      <xdr:rowOff>19050</xdr:rowOff>
    </xdr:from>
    <xdr:ext cx="828675" cy="790575"/>
    <xdr:pic>
      <xdr:nvPicPr>
        <xdr:cNvPr id="2" name="image1.png">
          <a:extLst>
            <a:ext uri="{FF2B5EF4-FFF2-40B4-BE49-F238E27FC236}">
              <a16:creationId xmlns:a16="http://schemas.microsoft.com/office/drawing/2014/main" id="{FBB19DE0-E8FA-4B86-8D4D-FE3110FF632C}"/>
            </a:ext>
          </a:extLst>
        </xdr:cNvPr>
        <xdr:cNvPicPr preferRelativeResize="0"/>
      </xdr:nvPicPr>
      <xdr:blipFill>
        <a:blip xmlns:r="http://schemas.openxmlformats.org/officeDocument/2006/relationships" r:embed="rId1" cstate="print"/>
        <a:stretch>
          <a:fillRect/>
        </a:stretch>
      </xdr:blipFill>
      <xdr:spPr>
        <a:xfrm>
          <a:off x="638175" y="19050"/>
          <a:ext cx="828675" cy="790575"/>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7834973D-C3BB-495D-9644-8A0D5B9634D0}"/>
            </a:ext>
          </a:extLst>
        </xdr:cNvPr>
        <xdr:cNvPicPr/>
      </xdr:nvPicPr>
      <xdr:blipFill>
        <a:blip xmlns:r="http://schemas.openxmlformats.org/officeDocument/2006/relationships" r:embed="rId1" cstate="print"/>
        <a:stretch>
          <a:fillRect/>
        </a:stretch>
      </xdr:blipFill>
      <xdr:spPr>
        <a:xfrm>
          <a:off x="1409699" y="28574"/>
          <a:ext cx="828675" cy="790576"/>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823645</xdr:colOff>
      <xdr:row>2</xdr:row>
      <xdr:rowOff>247650</xdr:rowOff>
    </xdr:to>
    <xdr:pic>
      <xdr:nvPicPr>
        <xdr:cNvPr id="2" name="image1.png">
          <a:extLst>
            <a:ext uri="{FF2B5EF4-FFF2-40B4-BE49-F238E27FC236}">
              <a16:creationId xmlns:a16="http://schemas.microsoft.com/office/drawing/2014/main" id="{5593D966-2987-4173-80F8-D4D5908E2745}"/>
            </a:ext>
          </a:extLst>
        </xdr:cNvPr>
        <xdr:cNvPicPr/>
      </xdr:nvPicPr>
      <xdr:blipFill>
        <a:blip xmlns:r="http://schemas.openxmlformats.org/officeDocument/2006/relationships" r:embed="rId1" cstate="print"/>
        <a:stretch>
          <a:fillRect/>
        </a:stretch>
      </xdr:blipFill>
      <xdr:spPr>
        <a:xfrm>
          <a:off x="647699" y="28574"/>
          <a:ext cx="827926" cy="790576"/>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957E1CF9-B14A-49E4-8B46-EA4237E0056D}"/>
            </a:ext>
          </a:extLst>
        </xdr:cNvPr>
        <xdr:cNvPicPr/>
      </xdr:nvPicPr>
      <xdr:blipFill>
        <a:blip xmlns:r="http://schemas.openxmlformats.org/officeDocument/2006/relationships" r:embed="rId1" cstate="print"/>
        <a:stretch>
          <a:fillRect/>
        </a:stretch>
      </xdr:blipFill>
      <xdr:spPr>
        <a:xfrm>
          <a:off x="1409699" y="28574"/>
          <a:ext cx="828675" cy="790576"/>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638175</xdr:colOff>
      <xdr:row>0</xdr:row>
      <xdr:rowOff>19050</xdr:rowOff>
    </xdr:from>
    <xdr:ext cx="828675" cy="790575"/>
    <xdr:pic>
      <xdr:nvPicPr>
        <xdr:cNvPr id="2" name="image1.png">
          <a:extLst>
            <a:ext uri="{FF2B5EF4-FFF2-40B4-BE49-F238E27FC236}">
              <a16:creationId xmlns:a16="http://schemas.microsoft.com/office/drawing/2014/main" id="{D9E0BF58-C5EE-4F60-885D-7FFE2E247BB6}"/>
            </a:ext>
          </a:extLst>
        </xdr:cNvPr>
        <xdr:cNvPicPr preferRelativeResize="0"/>
      </xdr:nvPicPr>
      <xdr:blipFill>
        <a:blip xmlns:r="http://schemas.openxmlformats.org/officeDocument/2006/relationships" r:embed="rId1" cstate="print"/>
        <a:stretch>
          <a:fillRect/>
        </a:stretch>
      </xdr:blipFill>
      <xdr:spPr>
        <a:xfrm>
          <a:off x="638175" y="19050"/>
          <a:ext cx="828675" cy="790575"/>
        </a:xfrm>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318391</xdr:colOff>
      <xdr:row>2</xdr:row>
      <xdr:rowOff>247650</xdr:rowOff>
    </xdr:to>
    <xdr:pic>
      <xdr:nvPicPr>
        <xdr:cNvPr id="2" name="image1.png">
          <a:extLst>
            <a:ext uri="{FF2B5EF4-FFF2-40B4-BE49-F238E27FC236}">
              <a16:creationId xmlns:a16="http://schemas.microsoft.com/office/drawing/2014/main" id="{E911773E-BEC4-4396-A263-A41156E273E6}"/>
            </a:ext>
          </a:extLst>
        </xdr:cNvPr>
        <xdr:cNvPicPr/>
      </xdr:nvPicPr>
      <xdr:blipFill>
        <a:blip xmlns:r="http://schemas.openxmlformats.org/officeDocument/2006/relationships" r:embed="rId1" cstate="print"/>
        <a:stretch>
          <a:fillRect/>
        </a:stretch>
      </xdr:blipFill>
      <xdr:spPr>
        <a:xfrm>
          <a:off x="1409699" y="28574"/>
          <a:ext cx="823217" cy="7905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FD6E526-F1AD-4A77-987F-DC662BD3EBA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714375</xdr:colOff>
      <xdr:row>2</xdr:row>
      <xdr:rowOff>247650</xdr:rowOff>
    </xdr:to>
    <xdr:pic>
      <xdr:nvPicPr>
        <xdr:cNvPr id="2" name="image1.png">
          <a:extLst>
            <a:ext uri="{FF2B5EF4-FFF2-40B4-BE49-F238E27FC236}">
              <a16:creationId xmlns:a16="http://schemas.microsoft.com/office/drawing/2014/main" id="{D99D284B-87BE-4CA9-939B-563521ABC6B2}"/>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1</xdr:row>
      <xdr:rowOff>114300</xdr:rowOff>
    </xdr:from>
    <xdr:to>
      <xdr:col>17</xdr:col>
      <xdr:colOff>19050</xdr:colOff>
      <xdr:row>5</xdr:row>
      <xdr:rowOff>476250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2515850" y="314325"/>
          <a:ext cx="6115050" cy="3619500"/>
        </a:xfrm>
        <a:prstGeom prst="rect">
          <a:avLst/>
        </a:prstGeom>
      </xdr:spPr>
    </xdr:pic>
    <xdr:clientData/>
  </xdr:twoCellAnchor>
  <xdr:twoCellAnchor editAs="oneCell">
    <xdr:from>
      <xdr:col>18</xdr:col>
      <xdr:colOff>0</xdr:colOff>
      <xdr:row>1</xdr:row>
      <xdr:rowOff>190500</xdr:rowOff>
    </xdr:from>
    <xdr:to>
      <xdr:col>25</xdr:col>
      <xdr:colOff>752475</xdr:colOff>
      <xdr:row>5</xdr:row>
      <xdr:rowOff>361950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19373850" y="390525"/>
          <a:ext cx="6086475" cy="3429000"/>
        </a:xfrm>
        <a:prstGeom prst="rect">
          <a:avLst/>
        </a:prstGeom>
      </xdr:spPr>
    </xdr:pic>
    <xdr:clientData/>
  </xdr:twoCellAnchor>
  <xdr:twoCellAnchor editAs="oneCell">
    <xdr:from>
      <xdr:col>27</xdr:col>
      <xdr:colOff>0</xdr:colOff>
      <xdr:row>2</xdr:row>
      <xdr:rowOff>0</xdr:rowOff>
    </xdr:from>
    <xdr:to>
      <xdr:col>31</xdr:col>
      <xdr:colOff>481965</xdr:colOff>
      <xdr:row>4</xdr:row>
      <xdr:rowOff>1235710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231850" y="409575"/>
          <a:ext cx="3529965" cy="2473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E537D70-12CA-454A-BC7F-4C51DBC6801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CC9EF287-9E80-4DD3-BF00-FD3FC22A747D}"/>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545EEA1B-6B90-4394-B346-8C7B6963BBF6}"/>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F3AF8DDD-A216-4D6F-B846-0A10AEB23D3C}"/>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A281CD9-F4F5-4A0B-B29B-0973B722EF1E}"/>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647699</xdr:colOff>
      <xdr:row>0</xdr:row>
      <xdr:rowOff>28574</xdr:rowOff>
    </xdr:from>
    <xdr:to>
      <xdr:col>2</xdr:col>
      <xdr:colOff>714374</xdr:colOff>
      <xdr:row>2</xdr:row>
      <xdr:rowOff>247650</xdr:rowOff>
    </xdr:to>
    <xdr:pic>
      <xdr:nvPicPr>
        <xdr:cNvPr id="2" name="image1.png">
          <a:extLst>
            <a:ext uri="{FF2B5EF4-FFF2-40B4-BE49-F238E27FC236}">
              <a16:creationId xmlns:a16="http://schemas.microsoft.com/office/drawing/2014/main" id="{209724F4-305A-4BBC-8DCF-E0DC0DB6124B}"/>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647699</xdr:colOff>
      <xdr:row>0</xdr:row>
      <xdr:rowOff>28574</xdr:rowOff>
    </xdr:from>
    <xdr:to>
      <xdr:col>1</xdr:col>
      <xdr:colOff>714374</xdr:colOff>
      <xdr:row>2</xdr:row>
      <xdr:rowOff>247650</xdr:rowOff>
    </xdr:to>
    <xdr:pic>
      <xdr:nvPicPr>
        <xdr:cNvPr id="2" name="image1.png">
          <a:extLst>
            <a:ext uri="{FF2B5EF4-FFF2-40B4-BE49-F238E27FC236}">
              <a16:creationId xmlns:a16="http://schemas.microsoft.com/office/drawing/2014/main" id="{E4B0AFE3-19E3-4DE3-A16D-E92E86FCB3D7}"/>
            </a:ext>
          </a:extLst>
        </xdr:cNvPr>
        <xdr:cNvPicPr/>
      </xdr:nvPicPr>
      <xdr:blipFill>
        <a:blip xmlns:r="http://schemas.openxmlformats.org/officeDocument/2006/relationships" r:embed="rId1" cstate="print"/>
        <a:stretch>
          <a:fillRect/>
        </a:stretch>
      </xdr:blipFill>
      <xdr:spPr>
        <a:xfrm>
          <a:off x="647699" y="28574"/>
          <a:ext cx="828675" cy="79057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DIRECCIONAMIENTO%20ESTRAT&#201;GICO/MAPA%20DE%20RIESGOS%20DIRECCIONAMIENTO%20ESTRAT&#201;GICO.xlsx" TargetMode="External"/><Relationship Id="rId1" Type="http://schemas.openxmlformats.org/officeDocument/2006/relationships/externalLinkPath" Target="DIRECCIONAMIENTO%20ESTRAT&#201;GICO/MAPA%20DE%20RIESGOS%20DIRECCIONAMIENTO%20ESTRAT&#201;GICO.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OCUMENTAL/GDO-MR-01%20MAPA%20DE%20RIESGOS%20GESTION%20POR%20PROCESO%20GESTI&#211;N%20DOCUMENTAL.xlsx" TargetMode="External"/><Relationship Id="rId1" Type="http://schemas.openxmlformats.org/officeDocument/2006/relationships/externalLinkPath" Target="GESTI&#211;N%20DOCUMENTAL/GDO-MR-01%20MAPA%20DE%20RIESGOS%20GESTION%20POR%20PROCESO%20GESTI&#211;N%20DOCUMENTAL.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L%20TALENTO%20HUMANO/GTH-MR-01%20MAPA%20DE%20RIESGOS%20GESTI&#211;N%20TALENTO%20HUMANO.xlsx" TargetMode="External"/><Relationship Id="rId1" Type="http://schemas.openxmlformats.org/officeDocument/2006/relationships/externalLinkPath" Target="GESTI&#211;N%20DEL%20TALENTO%20HUMANO/GTH-MR-01%20MAPA%20DE%20RIESGOS%20GESTI&#211;N%20TALENTO%20HUMANO.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TI/MAPA%20DE%20RIESGOS%20GESTI&#211;N%20TI.xlsx" TargetMode="External"/><Relationship Id="rId1" Type="http://schemas.openxmlformats.org/officeDocument/2006/relationships/externalLinkPath" Target="GESTI&#211;N%20TI/MAPA%20DE%20RIESGOS%20GESTI&#211;N%20TI.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JUR&#205;DICA/FINAL%20GJU-MR-01%20MAPA%20DE%20RIESGOS%20GESTION%20POR%20PROCESO.xlsx" TargetMode="External"/><Relationship Id="rId1" Type="http://schemas.openxmlformats.org/officeDocument/2006/relationships/externalLinkPath" Target="GESTI&#211;N%20JUR&#205;DICA/FINAL%20GJU-MR-01%20MAPA%20DE%20RIESGOS%20GESTION%20POR%20PROCESO.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FORMACI&#211;N/MAPA%20DE%20RIESGOS%20GESTION%20FORMACI&#211;N%20ART&#205;SITICA%20mayo-23%20(1).xlsx" TargetMode="External"/><Relationship Id="rId1" Type="http://schemas.openxmlformats.org/officeDocument/2006/relationships/externalLinkPath" Target="GESTI&#211;N%20DE%20FORMACI&#211;N/MAPA%20DE%20RIESGOS%20GESTION%20FORMACI&#211;N%20ART&#205;SITICA%20mayo-23%20(1).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CIRCULACI&#211;N/MAPA%20DE%20RIESGOS%20GESTION%20POR%20PROCESO%20Gesti&#243;n%20circulaci&#243;n.xlsx" TargetMode="External"/><Relationship Id="rId1" Type="http://schemas.openxmlformats.org/officeDocument/2006/relationships/externalLinkPath" Target="GESTI&#211;N%20CIRCULACI&#211;N/MAPA%20DE%20RIESGOS%20GESTION%20POR%20PROCESO%20Gesti&#243;n%20circulaci&#243;n.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INTEGRAL%20DE%20ESPACIOS%20CULTURALES/GIEC-MR-01%20MAPA%20DE%20RIESGOS%20GESTION%20GESTI&#211;N%20ESPACIOS%20CULTURALES.xlsx" TargetMode="External"/><Relationship Id="rId1" Type="http://schemas.openxmlformats.org/officeDocument/2006/relationships/externalLinkPath" Target="GESTI&#211;N%20INTEGRAL%20DE%20ESPACIOS%20CULTURALES/GIEC-MR-01%20MAPA%20DE%20RIESGOS%20GESTION%20GESTI&#211;N%20ESPACIOS%20CULTURALES.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FOMENTO%20DE%20LAS%20PR&#193;CTICAS%20ART&#205;STICAS/MAPA%20DE%20RIESGOS%20GESTION%20FOMENTO%20DE%20LAS%20PR&#193;CTICAS%20ART&#205;STICAS.xlsx" TargetMode="External"/><Relationship Id="rId1" Type="http://schemas.openxmlformats.org/officeDocument/2006/relationships/externalLinkPath" Target="GESTI&#211;N%20FOMENTO%20DE%20LAS%20PR&#193;CTICAS%20ART&#205;STICAS/MAPA%20DE%20RIESGOS%20GESTION%20FOMENTO%20DE%20LAS%20PR&#193;CTICAS%20ART&#205;STICAS.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TERRITORIAL/MAPA%20DE%20RIESGOS%20GESTION%20TERRITORIAL.xlsx" TargetMode="External"/><Relationship Id="rId1" Type="http://schemas.openxmlformats.org/officeDocument/2006/relationships/externalLinkPath" Target="GESTI&#211;N%20TERRITORIAL/MAPA%20DE%20RIESGOS%20GESTION%20TERRITORIAL.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EVALUACI&#211;N%20INDEPENDIENTE/CEI-MR-01%20MAPA%20DE%20RIESGOS%20EVALUACI&#211;N%20INDEPENDENTE%20Rev.xlsx" TargetMode="External"/><Relationship Id="rId1" Type="http://schemas.openxmlformats.org/officeDocument/2006/relationships/externalLinkPath" Target="EVALUACI&#211;N%20INDEPENDIENTE/CEI-MR-01%20MAPA%20DE%20RIESGOS%20EVALUACI&#211;N%20INDEPENDENTE%20Rev.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MEJORA%20CONTINUA/MAPA%20DE%20RIESGOS%20GESTI&#211;N%20MEJORA%20CONTINUA%20ajuste%20agosto.xlsx" TargetMode="External"/><Relationship Id="rId1" Type="http://schemas.openxmlformats.org/officeDocument/2006/relationships/externalLinkPath" Target="GESTI&#211;N%20MEJORA%20CONTINUA/MAPA%20DE%20RIESGOS%20GESTI&#211;N%20MEJORA%20CONTINUA%20ajuste%20agosto.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CONTROL%20DISCIPLINARIO/CDI-MR-01%20MAPA%20DE%20RIESGOS%20GESTION%20CONTROL%20DISCIPLINARIO.xlsx" TargetMode="External"/><Relationship Id="rId1" Type="http://schemas.openxmlformats.org/officeDocument/2006/relationships/externalLinkPath" Target="CONTROL%20DISCIPLINARIO/CDI-MR-01%20MAPA%20DE%20RIESGOS%20GESTION%20CONTROL%20DISCIPLINARI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PARTICIPACI&#211;N%20CIUDADANA/GMC-F-05%20MAPA%20DE%20RIESGOS%20GESTION%20POR%20PROCESO.xlsx" TargetMode="External"/><Relationship Id="rId1" Type="http://schemas.openxmlformats.org/officeDocument/2006/relationships/externalLinkPath" Target="PARTICIPACI&#211;N%20CIUDADANA/GMC-F-05%20MAPA%20DE%20RIESGOS%20GESTION%20POR%20PROCESO.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COMUNICACIONES/GEC-MR-01%20MAPA%20DE%20RIESGOS%20GESTION%20ESTRAT&#201;GICA%20COMUNICACIONES%20final.xlsx" TargetMode="External"/><Relationship Id="rId1" Type="http://schemas.openxmlformats.org/officeDocument/2006/relationships/externalLinkPath" Target="GESTI&#211;N%20COMUNICACIONES/GEC-MR-01%20MAPA%20DE%20RIESGOS%20GESTION%20ESTRAT&#201;GICA%20COMUNICACIONES%20final.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RELACIONAMIENTO%20CON%20LA%20CIUDADAN&#205;A/MAPA%20DE%20RIESGOS%20GESTION%20RELACIONAMIENTO%20CON%20LA%20CIUDADAN&#205;A.xlsx" TargetMode="External"/><Relationship Id="rId1" Type="http://schemas.openxmlformats.org/officeDocument/2006/relationships/externalLinkPath" Target="GESTI&#211;N%20DE%20RELACIONAMIENTO%20CON%20LA%20CIUDADAN&#205;A/MAPA%20DE%20RIESGOS%20GESTION%20RELACIONAMIENTO%20CON%20LA%20CIUDADAN&#205;A.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L%20CONOCIMIENTO/MAPA%20DE%20RIESGOS%20GESTION%20DEL%20CONOCIMIENTO.xlsx" TargetMode="External"/><Relationship Id="rId1" Type="http://schemas.openxmlformats.org/officeDocument/2006/relationships/externalLinkPath" Target="GESTI&#211;N%20DEL%20CONOCIMIENTO/MAPA%20DE%20RIESGOS%20GESTION%20DEL%20CONOCIMIENTO.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FINANCIERA/GFI-MR-01%20MAPA%20DE%20RIESGOS%20GESTION%20FINANCIERA.xlsx" TargetMode="External"/><Relationship Id="rId1" Type="http://schemas.openxmlformats.org/officeDocument/2006/relationships/externalLinkPath" Target="GESTI&#211;N%20FINANCIERA/GFI-MR-01%20MAPA%20DE%20RIESGOS%20GESTION%20FINANCIERA.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d.docs.live.net/b935a27ea01e0055/Documentos/IDARTES%202023/RIESGOS%20DE%20GESTI&#211;N/GESTI&#211;N%20DE%20BIENES/MAPA%20DE%20RIESGOS%20GESTIO&#769;N%20DE%20BIENES%20Y%20SERVICIOS%20Y%20PLANTA%20FI&#769;SICA%20290523%20(Rev%20Infr%5e0Mtto)%20(1).xlsx" TargetMode="External"/><Relationship Id="rId1" Type="http://schemas.openxmlformats.org/officeDocument/2006/relationships/externalLinkPath" Target="GESTI&#211;N%20DE%20BIENES/MAPA%20DE%20RIESGOS%20GESTIO&#769;N%20DE%20BIENES%20Y%20SERVICIOS%20Y%20PLANTA%20FI&#769;SICA%20290523%20(Rev%20Infr%5e0Mtto)%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lton%20David\Downloads\MODI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refreshError="1"/>
      <sheetData sheetId="1" refreshError="1"/>
      <sheetData sheetId="2" refreshError="1"/>
      <sheetData sheetId="3" refreshError="1">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refreshError="1"/>
      <sheetData sheetId="1" refreshError="1"/>
      <sheetData sheetId="2" refreshError="1"/>
      <sheetData sheetId="3" refreshError="1">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sheetData sheetId="1"/>
      <sheetData sheetId="2"/>
      <sheetData sheetId="3">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refreshError="1"/>
      <sheetData sheetId="1" refreshError="1"/>
      <sheetData sheetId="2" refreshError="1"/>
      <sheetData sheetId="3" refreshError="1">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admin Riesgo"/>
      <sheetName val="Hoja1"/>
      <sheetName val="Mapa calor-Tablas de referencia"/>
      <sheetName val="Tablas"/>
    </sheetNames>
    <sheetDataSet>
      <sheetData sheetId="0" refreshError="1"/>
      <sheetData sheetId="1" refreshError="1"/>
      <sheetData sheetId="2" refreshError="1"/>
      <sheetData sheetId="3" refreshError="1">
        <row r="15">
          <cell r="A15" t="str">
            <v>La actividad que conlleva el riesgo se ejecuta como máximos 2 veces por año</v>
          </cell>
          <cell r="B15">
            <v>0.2</v>
          </cell>
          <cell r="C15" t="str">
            <v>Muy Baja</v>
          </cell>
        </row>
        <row r="16">
          <cell r="A16" t="str">
            <v>La actividad que conlleva el riesgo se ejecuta de 3 a 24 veces por año</v>
          </cell>
          <cell r="B16">
            <v>0.4</v>
          </cell>
          <cell r="C16" t="str">
            <v>Baja</v>
          </cell>
        </row>
        <row r="17">
          <cell r="A17" t="str">
            <v>La actividad que conlleva el riesgo se ejecuta de 24 a 500 veces por año</v>
          </cell>
          <cell r="B17">
            <v>0.6</v>
          </cell>
          <cell r="C17" t="str">
            <v>Media</v>
          </cell>
        </row>
        <row r="18">
          <cell r="A18" t="str">
            <v>La actividad que conlleva el riesgo se ejecuta mínimo 500 veces al año y máximo 5000 vecespor año</v>
          </cell>
          <cell r="B18">
            <v>0.8</v>
          </cell>
          <cell r="C18" t="str">
            <v>A l t a</v>
          </cell>
        </row>
        <row r="19">
          <cell r="A19" t="str">
            <v>La actividad que conlleva el riesgo se ejecuta más de 5000 veces por año</v>
          </cell>
          <cell r="B19">
            <v>1</v>
          </cell>
          <cell r="C19" t="str">
            <v>Muy Alta</v>
          </cell>
        </row>
        <row r="23">
          <cell r="A23" t="str">
            <v>Afectación menor a 30 SMLMV</v>
          </cell>
          <cell r="B23">
            <v>0.2</v>
          </cell>
          <cell r="C23" t="str">
            <v>Leve</v>
          </cell>
        </row>
        <row r="24">
          <cell r="A24" t="str">
            <v>Entre 30 y 150 SMLMV</v>
          </cell>
          <cell r="B24">
            <v>0.4</v>
          </cell>
          <cell r="C24" t="str">
            <v>Menor</v>
          </cell>
        </row>
        <row r="25">
          <cell r="A25" t="str">
            <v>Entre 150 y 300 SMLMV</v>
          </cell>
          <cell r="B25">
            <v>0.6</v>
          </cell>
          <cell r="C25" t="str">
            <v>Moderado</v>
          </cell>
        </row>
        <row r="26">
          <cell r="A26" t="str">
            <v>Entre 300 y 1500 SMLMV</v>
          </cell>
          <cell r="B26">
            <v>0.8</v>
          </cell>
          <cell r="C26" t="str">
            <v>Mayor</v>
          </cell>
        </row>
        <row r="27">
          <cell r="A27" t="str">
            <v>Mayor a 1500 SMLMV</v>
          </cell>
          <cell r="B27">
            <v>1</v>
          </cell>
          <cell r="C27" t="str">
            <v>Catastrófico</v>
          </cell>
        </row>
        <row r="28">
          <cell r="A28" t="str">
            <v>El riesgo afecta la imagen de algún área de la organización.</v>
          </cell>
          <cell r="B28">
            <v>0.2</v>
          </cell>
          <cell r="C28" t="str">
            <v>Leve</v>
          </cell>
        </row>
        <row r="29">
          <cell r="A29" t="str">
            <v>El riesgo afecta la imagen de la entidad internamente, de conocimiento general nivel interno, de junta directiva y accionistas y/o de proveedores.</v>
          </cell>
          <cell r="B29">
            <v>0.4</v>
          </cell>
          <cell r="C29" t="str">
            <v>Menor</v>
          </cell>
        </row>
        <row r="30">
          <cell r="A30" t="str">
            <v>El riesgo afecta la imagen de la entidad con algunos usuarios de relevancia frente al logro de los objetivos</v>
          </cell>
          <cell r="B30">
            <v>0.6</v>
          </cell>
          <cell r="C30" t="str">
            <v>Moderado</v>
          </cell>
        </row>
        <row r="31">
          <cell r="A31" t="str">
            <v>El riesgo afecta la imagen de la entidad con efecto publicitario sostenido a nivel de sector administrativo, nivel departamental o municipal.</v>
          </cell>
          <cell r="B31">
            <v>0.8</v>
          </cell>
          <cell r="C31" t="str">
            <v>Mayor</v>
          </cell>
        </row>
        <row r="32">
          <cell r="A32" t="str">
            <v>El riesgo afecta la imagen de la entidad a nivel nacional, con efecto publicitario sostenido a nivel país</v>
          </cell>
          <cell r="B32">
            <v>1</v>
          </cell>
          <cell r="C32" t="str">
            <v>Catastrófico</v>
          </cell>
        </row>
        <row r="34">
          <cell r="C34" t="str">
            <v>Muy BajaLeve</v>
          </cell>
          <cell r="D34" t="str">
            <v>Bajo</v>
          </cell>
        </row>
        <row r="35">
          <cell r="C35" t="str">
            <v>BajaLeve</v>
          </cell>
          <cell r="D35" t="str">
            <v>Bajo</v>
          </cell>
        </row>
        <row r="36">
          <cell r="C36" t="str">
            <v>MediaLeve</v>
          </cell>
          <cell r="D36" t="str">
            <v>Moderado</v>
          </cell>
        </row>
        <row r="37">
          <cell r="C37" t="str">
            <v>A l t aLeve</v>
          </cell>
          <cell r="D37" t="str">
            <v>Moderado</v>
          </cell>
        </row>
        <row r="38">
          <cell r="C38" t="str">
            <v>Muy AltaLeve</v>
          </cell>
          <cell r="D38" t="str">
            <v>Alto</v>
          </cell>
        </row>
        <row r="39">
          <cell r="C39" t="str">
            <v>Muy BajaMenor</v>
          </cell>
          <cell r="D39" t="str">
            <v>Bajo</v>
          </cell>
        </row>
        <row r="40">
          <cell r="C40" t="str">
            <v>BajaMenor</v>
          </cell>
          <cell r="D40" t="str">
            <v>Moderado</v>
          </cell>
        </row>
        <row r="41">
          <cell r="C41" t="str">
            <v>MediaMenor</v>
          </cell>
          <cell r="D41" t="str">
            <v>Moderado</v>
          </cell>
        </row>
        <row r="42">
          <cell r="C42" t="str">
            <v>A l t aMenor</v>
          </cell>
          <cell r="D42" t="str">
            <v>Moderado</v>
          </cell>
        </row>
        <row r="43">
          <cell r="C43" t="str">
            <v>Muy AltaMenor</v>
          </cell>
          <cell r="D43" t="str">
            <v>Alto</v>
          </cell>
        </row>
        <row r="44">
          <cell r="C44" t="str">
            <v>Muy BajaModerado</v>
          </cell>
          <cell r="D44" t="str">
            <v>Moderado</v>
          </cell>
        </row>
        <row r="45">
          <cell r="C45" t="str">
            <v>BajaModerado</v>
          </cell>
          <cell r="D45" t="str">
            <v>Moderado</v>
          </cell>
        </row>
        <row r="46">
          <cell r="C46" t="str">
            <v>MediaModerado</v>
          </cell>
          <cell r="D46" t="str">
            <v>Moderado</v>
          </cell>
        </row>
        <row r="47">
          <cell r="C47" t="str">
            <v>A l t aModerado</v>
          </cell>
          <cell r="D47" t="str">
            <v>Alto</v>
          </cell>
        </row>
        <row r="48">
          <cell r="C48" t="str">
            <v>Muy AltaModerado</v>
          </cell>
          <cell r="D48" t="str">
            <v>Alto</v>
          </cell>
        </row>
        <row r="49">
          <cell r="C49" t="str">
            <v>Muy BajaMayor</v>
          </cell>
          <cell r="D49" t="str">
            <v>Alto</v>
          </cell>
        </row>
        <row r="50">
          <cell r="C50" t="str">
            <v>BajaMayor</v>
          </cell>
          <cell r="D50" t="str">
            <v>Alto</v>
          </cell>
        </row>
        <row r="51">
          <cell r="C51" t="str">
            <v>MediaMayor</v>
          </cell>
          <cell r="D51" t="str">
            <v>Alto</v>
          </cell>
        </row>
        <row r="52">
          <cell r="C52" t="str">
            <v>A l t aMayor</v>
          </cell>
          <cell r="D52" t="str">
            <v>Alto</v>
          </cell>
        </row>
        <row r="53">
          <cell r="C53" t="str">
            <v>Muy AltaMayor</v>
          </cell>
          <cell r="D53" t="str">
            <v>Alto</v>
          </cell>
        </row>
        <row r="54">
          <cell r="C54" t="str">
            <v>Muy BajaCatastrófico</v>
          </cell>
          <cell r="D54" t="str">
            <v>Extremo</v>
          </cell>
        </row>
        <row r="55">
          <cell r="C55" t="str">
            <v>BajaCatastrófico</v>
          </cell>
          <cell r="D55" t="str">
            <v>Extremo</v>
          </cell>
        </row>
        <row r="56">
          <cell r="C56" t="str">
            <v>MediaCatastrófico</v>
          </cell>
          <cell r="D56" t="str">
            <v>Extremo</v>
          </cell>
        </row>
        <row r="57">
          <cell r="C57" t="str">
            <v>A l t aCatastrófico</v>
          </cell>
          <cell r="D57" t="str">
            <v>Extremo</v>
          </cell>
        </row>
        <row r="58">
          <cell r="C58" t="str">
            <v>Muy AltaCatastrófico</v>
          </cell>
          <cell r="D58" t="str">
            <v>Extremo</v>
          </cell>
        </row>
        <row r="73">
          <cell r="C73" t="str">
            <v>PreventivoAutomático</v>
          </cell>
          <cell r="D73">
            <v>0.5</v>
          </cell>
        </row>
        <row r="74">
          <cell r="C74" t="str">
            <v>DetectivoAutomático</v>
          </cell>
          <cell r="D74">
            <v>0.4</v>
          </cell>
        </row>
        <row r="75">
          <cell r="C75" t="str">
            <v>CorrectivoAutomático</v>
          </cell>
          <cell r="D75">
            <v>0.35</v>
          </cell>
        </row>
        <row r="76">
          <cell r="C76" t="str">
            <v>PreventivoManual</v>
          </cell>
          <cell r="D76">
            <v>0.4</v>
          </cell>
        </row>
        <row r="77">
          <cell r="C77" t="str">
            <v>DetectivoManual</v>
          </cell>
          <cell r="D77">
            <v>0.3</v>
          </cell>
        </row>
        <row r="78">
          <cell r="C78" t="str">
            <v>CorrectivoManual</v>
          </cell>
          <cell r="D78">
            <v>0.25</v>
          </cell>
        </row>
        <row r="104">
          <cell r="A104" t="str">
            <v>Muy Baja</v>
          </cell>
          <cell r="B104" t="str">
            <v>No</v>
          </cell>
        </row>
        <row r="105">
          <cell r="A105" t="str">
            <v>Bajo</v>
          </cell>
          <cell r="B105" t="str">
            <v>No</v>
          </cell>
        </row>
        <row r="106">
          <cell r="A106" t="str">
            <v>Moderado</v>
          </cell>
          <cell r="B106" t="str">
            <v>Si</v>
          </cell>
        </row>
        <row r="107">
          <cell r="A107" t="str">
            <v>Alto</v>
          </cell>
          <cell r="B107" t="str">
            <v>Si</v>
          </cell>
        </row>
        <row r="108">
          <cell r="A108" t="str">
            <v>Extremo</v>
          </cell>
          <cell r="B108" t="str">
            <v>Si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admin Riesgo"/>
      <sheetName val="Hoja2"/>
      <sheetName val="Hoja1"/>
      <sheetName val="Mapa calor-Tablas de referencia"/>
      <sheetName val="Tablas"/>
    </sheetNames>
    <sheetDataSet>
      <sheetData sheetId="0">
        <row r="9">
          <cell r="Q9" t="str">
            <v>Control 1:  Los(as) funcionarios(as) y/o contratistas designados por SAF-Almacén solicitarán de manera semestral a través de correo electrónico los mantenimientos de la infraestructura de la bodega del Idartes al responsable competente</v>
          </cell>
        </row>
        <row r="10">
          <cell r="Q10" t="str">
            <v xml:space="preserve">Control 2: Los(as) funcionarios(as) y/o contratistas designados por SAF-Almacén tramitarán el agendamiento, previo para el recibo de los bienes y/o solicitud de traslado de los bienes a la bodega mediante el formato de Autorización de Entrada a Sedes de conformidad con lo establecido en el procedimiento de Ingreso de Bienes y traslados. Esta información será reportada cuatrimestralmente. </v>
          </cell>
        </row>
        <row r="11">
          <cell r="Q11" t="str">
            <v xml:space="preserve">Control 1:  Los(as) funcionarios(as) y/o contratistas designados por SAF-Almacén harán la revisión y trámite del Formato salida de bienes devolutivos, consumo controlado y consumo para el seguimiento de los elementos como lo establece el instructivo para el diligenciamiento del formato de salida de bienes devolutivos, consumo controlado y consumo, de conformidad con lo establecido en el procedimiento de Salida de bienes devolutivos, consumo controlado y consumo. 
Esta información será reportada cuatrimestralmente. </v>
          </cell>
        </row>
        <row r="12">
          <cell r="Q12" t="str">
            <v>Control 2: Los(as) funcionarios(as) y/o contratistas designados por SAF-Almacén verifican en la toma física de inventarios anual, que los bienes tramitados en el formato de salida de bienes devolutivos, consumo controlado y consumo, cuenten con la trazabilidad de salida e ingreso de la sede o escenario.</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0229D-A549-4A46-ACE1-1F9429232CEE}">
  <dimension ref="A1:N21"/>
  <sheetViews>
    <sheetView view="pageBreakPreview" zoomScale="120" zoomScaleNormal="100" zoomScaleSheetLayoutView="120" workbookViewId="0">
      <selection activeCell="M4" sqref="M4"/>
    </sheetView>
  </sheetViews>
  <sheetFormatPr baseColWidth="10" defaultRowHeight="15"/>
  <cols>
    <col min="1" max="1" width="24.42578125" style="40" customWidth="1"/>
    <col min="2" max="2" width="3.140625" style="40" customWidth="1"/>
    <col min="3" max="3" width="21.42578125" style="40" customWidth="1"/>
    <col min="4" max="4" width="3.5703125" style="40" customWidth="1"/>
    <col min="5" max="5" width="23.140625" style="40" customWidth="1"/>
    <col min="6" max="6" width="4" style="40" customWidth="1"/>
    <col min="7" max="7" width="20" style="40" customWidth="1"/>
    <col min="8" max="8" width="4.28515625" style="40" customWidth="1"/>
    <col min="9" max="9" width="22.42578125" style="40" customWidth="1"/>
    <col min="10" max="10" width="3.85546875" style="40" customWidth="1"/>
    <col min="11" max="11" width="14.28515625" style="40" customWidth="1"/>
    <col min="12" max="12" width="4.85546875" style="40" customWidth="1"/>
    <col min="13" max="16384" width="11.42578125" style="40"/>
  </cols>
  <sheetData>
    <row r="1" spans="1:14" ht="15.75" customHeight="1">
      <c r="A1" s="157"/>
      <c r="B1" s="160" t="s">
        <v>191</v>
      </c>
      <c r="C1" s="161"/>
      <c r="D1" s="161"/>
      <c r="E1" s="161"/>
      <c r="F1" s="161"/>
      <c r="G1" s="161"/>
      <c r="H1" s="161"/>
      <c r="I1" s="161"/>
      <c r="J1" s="161"/>
      <c r="K1" s="161"/>
      <c r="L1" s="162"/>
      <c r="M1" s="156" t="s">
        <v>706</v>
      </c>
      <c r="N1" s="156"/>
    </row>
    <row r="2" spans="1:14" ht="15.75" customHeight="1">
      <c r="A2" s="157"/>
      <c r="B2" s="163" t="s">
        <v>190</v>
      </c>
      <c r="C2" s="164"/>
      <c r="D2" s="164"/>
      <c r="E2" s="164"/>
      <c r="F2" s="164"/>
      <c r="G2" s="164"/>
      <c r="H2" s="164"/>
      <c r="I2" s="164"/>
      <c r="J2" s="164"/>
      <c r="K2" s="164"/>
      <c r="L2" s="165"/>
      <c r="M2" s="156" t="s">
        <v>1016</v>
      </c>
      <c r="N2" s="156"/>
    </row>
    <row r="3" spans="1:14" ht="15.75" customHeight="1">
      <c r="A3" s="157"/>
      <c r="B3" s="166"/>
      <c r="C3" s="167"/>
      <c r="D3" s="167"/>
      <c r="E3" s="167"/>
      <c r="F3" s="167"/>
      <c r="G3" s="167"/>
      <c r="H3" s="167"/>
      <c r="I3" s="167"/>
      <c r="J3" s="167"/>
      <c r="K3" s="167"/>
      <c r="L3" s="168"/>
      <c r="M3" s="156" t="s">
        <v>1017</v>
      </c>
      <c r="N3" s="156"/>
    </row>
    <row r="4" spans="1:14" ht="15.75">
      <c r="A4" s="41"/>
      <c r="B4" s="42"/>
      <c r="C4" s="42"/>
      <c r="D4" s="42"/>
      <c r="E4" s="42"/>
      <c r="F4" s="42"/>
      <c r="G4" s="42"/>
      <c r="H4" s="42"/>
      <c r="I4" s="42"/>
      <c r="J4" s="42"/>
      <c r="K4" s="42"/>
      <c r="L4" s="42"/>
      <c r="M4" s="42"/>
      <c r="N4" s="42"/>
    </row>
    <row r="5" spans="1:14" ht="45">
      <c r="A5" s="47" t="s">
        <v>171</v>
      </c>
      <c r="B5" s="42"/>
      <c r="C5" s="47" t="s">
        <v>172</v>
      </c>
      <c r="D5" s="42"/>
      <c r="E5" s="47" t="s">
        <v>173</v>
      </c>
      <c r="F5" s="42"/>
      <c r="G5" s="47" t="s">
        <v>174</v>
      </c>
      <c r="H5" s="42"/>
      <c r="I5" s="47" t="s">
        <v>175</v>
      </c>
      <c r="J5" s="42"/>
      <c r="K5" s="47" t="s">
        <v>176</v>
      </c>
      <c r="L5" s="42"/>
      <c r="M5" s="42"/>
      <c r="N5" s="42"/>
    </row>
    <row r="6" spans="1:14">
      <c r="A6" s="42"/>
      <c r="B6" s="42"/>
      <c r="C6" s="42"/>
      <c r="D6" s="42"/>
      <c r="E6" s="42"/>
      <c r="F6" s="42"/>
      <c r="G6" s="42"/>
      <c r="H6" s="42"/>
      <c r="I6" s="42"/>
      <c r="J6" s="42"/>
      <c r="K6" s="42"/>
      <c r="L6" s="42"/>
      <c r="M6" s="42"/>
      <c r="N6" s="42"/>
    </row>
    <row r="7" spans="1:14" ht="30" customHeight="1">
      <c r="A7" s="42"/>
      <c r="B7" s="42"/>
      <c r="C7" s="42"/>
      <c r="D7" s="169" t="s">
        <v>177</v>
      </c>
      <c r="E7" s="169"/>
      <c r="F7" s="169"/>
      <c r="G7" s="169"/>
      <c r="H7" s="169"/>
      <c r="I7" s="42"/>
      <c r="J7" s="42"/>
      <c r="K7" s="42"/>
      <c r="L7" s="42"/>
      <c r="M7" s="42"/>
      <c r="N7" s="42"/>
    </row>
    <row r="8" spans="1:14">
      <c r="A8" s="42"/>
      <c r="B8" s="42"/>
      <c r="C8" s="42"/>
      <c r="D8" s="42"/>
      <c r="E8" s="42"/>
      <c r="F8" s="42"/>
      <c r="G8" s="42"/>
      <c r="H8" s="42"/>
      <c r="I8" s="42"/>
      <c r="J8" s="42"/>
      <c r="K8" s="42"/>
      <c r="L8" s="42"/>
      <c r="M8" s="42"/>
      <c r="N8" s="42"/>
    </row>
    <row r="9" spans="1:14" ht="23.25" customHeight="1">
      <c r="A9" s="42"/>
      <c r="B9" s="42"/>
      <c r="C9" s="42"/>
      <c r="D9" s="169" t="s">
        <v>178</v>
      </c>
      <c r="E9" s="169"/>
      <c r="F9" s="169"/>
      <c r="G9" s="169"/>
      <c r="H9" s="169"/>
      <c r="I9" s="42"/>
      <c r="J9" s="42"/>
      <c r="K9" s="42"/>
      <c r="L9" s="42"/>
      <c r="M9" s="42"/>
      <c r="N9" s="42"/>
    </row>
    <row r="10" spans="1:14">
      <c r="A10" s="42"/>
      <c r="B10" s="42"/>
      <c r="C10" s="42"/>
      <c r="D10" s="42"/>
      <c r="E10" s="42"/>
      <c r="F10" s="42"/>
      <c r="G10" s="42"/>
      <c r="H10" s="42"/>
      <c r="I10" s="42"/>
      <c r="J10" s="42"/>
      <c r="K10" s="42"/>
      <c r="L10" s="42"/>
      <c r="M10" s="42"/>
      <c r="N10" s="42"/>
    </row>
    <row r="11" spans="1:14" ht="24.75" customHeight="1">
      <c r="A11" s="42"/>
      <c r="B11" s="42"/>
      <c r="C11" s="42"/>
      <c r="D11" s="169" t="s">
        <v>179</v>
      </c>
      <c r="E11" s="169"/>
      <c r="F11" s="169"/>
      <c r="G11" s="169"/>
      <c r="H11" s="169"/>
      <c r="I11" s="42"/>
      <c r="J11" s="42"/>
      <c r="K11" s="42"/>
      <c r="L11" s="42"/>
      <c r="M11" s="42"/>
      <c r="N11" s="42"/>
    </row>
    <row r="12" spans="1:14">
      <c r="A12" s="42"/>
      <c r="B12" s="42"/>
      <c r="C12" s="42"/>
      <c r="D12" s="42"/>
      <c r="E12" s="42"/>
      <c r="F12" s="42"/>
      <c r="G12" s="42"/>
      <c r="H12" s="42"/>
      <c r="I12" s="42"/>
      <c r="J12" s="42"/>
      <c r="K12" s="42"/>
      <c r="L12" s="42"/>
      <c r="M12" s="42"/>
      <c r="N12" s="42"/>
    </row>
    <row r="13" spans="1:14" ht="27" customHeight="1">
      <c r="A13" s="42"/>
      <c r="B13" s="42"/>
      <c r="C13" s="42"/>
      <c r="D13" s="169" t="s">
        <v>180</v>
      </c>
      <c r="E13" s="169"/>
      <c r="F13" s="169"/>
      <c r="G13" s="169"/>
      <c r="H13" s="169"/>
      <c r="I13" s="42"/>
      <c r="J13" s="42"/>
      <c r="K13" s="42"/>
      <c r="L13" s="42"/>
      <c r="M13" s="42"/>
      <c r="N13" s="42"/>
    </row>
    <row r="14" spans="1:14">
      <c r="A14" s="42"/>
      <c r="B14" s="42"/>
      <c r="C14" s="42"/>
      <c r="D14" s="42"/>
      <c r="E14" s="42"/>
      <c r="F14" s="42"/>
      <c r="G14" s="42"/>
      <c r="H14" s="42"/>
      <c r="I14" s="42"/>
      <c r="J14" s="42"/>
      <c r="K14" s="42"/>
      <c r="L14" s="42"/>
      <c r="M14" s="42"/>
      <c r="N14" s="42"/>
    </row>
    <row r="15" spans="1:14" ht="24.75" customHeight="1">
      <c r="A15" s="42"/>
      <c r="B15" s="42"/>
      <c r="C15" s="42"/>
      <c r="D15" s="169" t="s">
        <v>181</v>
      </c>
      <c r="E15" s="169"/>
      <c r="F15" s="169"/>
      <c r="G15" s="169"/>
      <c r="H15" s="169"/>
      <c r="I15" s="42"/>
      <c r="J15" s="42"/>
      <c r="K15" s="42"/>
      <c r="L15" s="42"/>
      <c r="M15" s="42"/>
      <c r="N15" s="42"/>
    </row>
    <row r="16" spans="1:14">
      <c r="A16" s="42"/>
      <c r="B16" s="42"/>
      <c r="C16" s="42"/>
      <c r="D16" s="42"/>
      <c r="E16" s="42"/>
      <c r="F16" s="42"/>
      <c r="G16" s="42"/>
      <c r="H16" s="42"/>
      <c r="I16" s="42"/>
      <c r="J16" s="42"/>
      <c r="K16" s="42"/>
      <c r="L16" s="42"/>
      <c r="M16" s="42"/>
      <c r="N16" s="42"/>
    </row>
    <row r="17" spans="1:14" ht="28.5" customHeight="1">
      <c r="A17" s="42"/>
      <c r="B17" s="42"/>
      <c r="C17" s="42"/>
      <c r="D17" s="169" t="s">
        <v>182</v>
      </c>
      <c r="E17" s="169"/>
      <c r="F17" s="169"/>
      <c r="G17" s="169"/>
      <c r="H17" s="169"/>
      <c r="I17" s="42"/>
      <c r="J17" s="42"/>
      <c r="K17" s="42"/>
      <c r="L17" s="42"/>
      <c r="M17" s="42"/>
      <c r="N17" s="42"/>
    </row>
    <row r="18" spans="1:14">
      <c r="A18" s="42"/>
      <c r="B18" s="42"/>
      <c r="C18" s="42"/>
      <c r="D18" s="42"/>
      <c r="E18" s="42"/>
      <c r="F18" s="42"/>
      <c r="G18" s="42"/>
      <c r="H18" s="42"/>
      <c r="I18" s="42"/>
      <c r="J18" s="42"/>
      <c r="K18" s="42"/>
      <c r="L18" s="42"/>
      <c r="M18" s="42"/>
      <c r="N18" s="42"/>
    </row>
    <row r="19" spans="1:14" ht="46.5" customHeight="1">
      <c r="A19" s="42"/>
      <c r="B19" s="158" t="s">
        <v>183</v>
      </c>
      <c r="C19" s="158"/>
      <c r="D19" s="42"/>
      <c r="E19" s="44" t="s">
        <v>184</v>
      </c>
      <c r="F19" s="42"/>
      <c r="G19" s="44" t="s">
        <v>185</v>
      </c>
      <c r="H19" s="42"/>
      <c r="I19" s="44" t="s">
        <v>186</v>
      </c>
      <c r="J19" s="42"/>
      <c r="K19" s="44" t="s">
        <v>187</v>
      </c>
      <c r="L19" s="42"/>
      <c r="M19" s="42"/>
      <c r="N19" s="42"/>
    </row>
    <row r="20" spans="1:14">
      <c r="A20" s="42"/>
      <c r="B20" s="42"/>
      <c r="C20" s="42"/>
      <c r="D20" s="42"/>
      <c r="E20" s="42"/>
      <c r="F20" s="42"/>
      <c r="G20" s="42"/>
      <c r="H20" s="42"/>
      <c r="I20" s="42"/>
      <c r="J20" s="42"/>
      <c r="K20" s="42"/>
      <c r="L20" s="42"/>
      <c r="M20" s="42"/>
      <c r="N20" s="42"/>
    </row>
    <row r="21" spans="1:14" ht="30">
      <c r="A21" s="42"/>
      <c r="B21" s="42"/>
      <c r="C21" s="43" t="s">
        <v>188</v>
      </c>
      <c r="D21" s="42"/>
      <c r="E21" s="42"/>
      <c r="F21" s="42"/>
      <c r="G21" s="42"/>
      <c r="H21" s="159" t="s">
        <v>189</v>
      </c>
      <c r="I21" s="159"/>
      <c r="J21" s="42"/>
      <c r="K21" s="42"/>
      <c r="L21" s="42"/>
      <c r="M21" s="42"/>
      <c r="N21" s="42"/>
    </row>
  </sheetData>
  <mergeCells count="14">
    <mergeCell ref="H21:I21"/>
    <mergeCell ref="B1:L1"/>
    <mergeCell ref="B2:L3"/>
    <mergeCell ref="D7:H7"/>
    <mergeCell ref="D9:H9"/>
    <mergeCell ref="D11:H11"/>
    <mergeCell ref="D13:H13"/>
    <mergeCell ref="D15:H15"/>
    <mergeCell ref="D17:H17"/>
    <mergeCell ref="M1:N1"/>
    <mergeCell ref="M2:N2"/>
    <mergeCell ref="M3:N3"/>
    <mergeCell ref="A1:A3"/>
    <mergeCell ref="B19:C19"/>
  </mergeCells>
  <hyperlinks>
    <hyperlink ref="A5" location="'1'!A1" display="Direccionamiento Estratégico Institucional" xr:uid="{18D7BF7A-D631-46F0-B319-2017FA0D8965}"/>
    <hyperlink ref="C5" location="'2'!A1" display="Gestión para la Mejora Continua" xr:uid="{669C02F2-4427-4A01-9CE6-AB329C9461B5}"/>
    <hyperlink ref="E5" location="'3'!A1" display="Gestión de Participación Ciudadana" xr:uid="{7FB860A9-B92A-47B3-8E8A-FA2CFA08EF38}"/>
    <hyperlink ref="G5" location="'4'!A1" display="Gestión Estratégica de Comunicaciones" xr:uid="{606FC5CD-FD76-44B8-B7A1-C007ABAC0664}"/>
    <hyperlink ref="I5" location="'5'!A1" display="Gestión de relacionamiento con la ciudadania" xr:uid="{187C0BA7-EE56-4F46-8F18-B0310ED04C87}"/>
    <hyperlink ref="K5" location="'6'!A1" display="Gestión del Conocimiento" xr:uid="{09C0A93B-6C3D-43D5-BD6A-18C7B909BE68}"/>
    <hyperlink ref="D7:H7" location="'7'!A1" display="Gestión Financiera" xr:uid="{C661FD5C-B745-4587-B80E-55ADC4B4E23B}"/>
    <hyperlink ref="D9:H9" location="'8'!A1" display="Gestión de Bienes, Servicios y Planta Física" xr:uid="{09CBC15D-B1E9-46BF-89E3-99961BF37DF8}"/>
    <hyperlink ref="D11:H11" location="'9'!A1" display="Gestión Documental" xr:uid="{3E2A3F4D-2DB3-49A4-B06E-75038EF11582}"/>
    <hyperlink ref="D13:H13" location="'10'!A1" display="Gestión Talento Humano" xr:uid="{00D1E9CC-944F-4337-A32B-8374630FEC6A}"/>
    <hyperlink ref="D15:H15" location="'11'!A1" display="Gestión de Tecnologías de la Información–TI" xr:uid="{A782F6E4-E7F5-49C8-BCE6-22D71D7F2CA4}"/>
    <hyperlink ref="D17:H17" location="'12'!A1" display="Gestión Jurídica" xr:uid="{A8B8CDF5-7ED7-4014-B74D-418B203E6A43}"/>
    <hyperlink ref="B19:C19" location="'13'!A1" display="Gestión de Formación en las Prácticas Artísticas" xr:uid="{95B44958-985C-45F0-9D70-22F914C201F3}"/>
    <hyperlink ref="E19" location="'14'!A1" display="Gestión de Circulación de las prácticas artísticas" xr:uid="{1D1E8750-50B7-4B61-A418-DCE4BB1EE12C}"/>
    <hyperlink ref="G19" location="'15'!A1" display="Gestión Integral de los Espacios Culturales" xr:uid="{BB9DF6D0-1239-48F3-B1D7-B2D3D9C7E8FC}"/>
    <hyperlink ref="I19" location="'16'!A1" display="Gestión para el Fomento a las prácticas artísticas" xr:uid="{ABE18416-A8B8-4A92-BAA4-542C8ACA7EBD}"/>
    <hyperlink ref="K19" location="'17'!A1" display="Gestión Territorial" xr:uid="{A61B7599-F883-49EA-93B6-BC23113205CF}"/>
    <hyperlink ref="C21" location="'18'!A1" display="Evaluación Independiente" xr:uid="{DA300CD5-DB8C-4CE8-99F0-A2ABE836E5BB}"/>
    <hyperlink ref="H21:I21" location="'19'!A1" display="Control Disciplinario Interno" xr:uid="{C74C42B9-23D6-46A9-A971-6CBB38027EC3}"/>
  </hyperlinks>
  <pageMargins left="0.7" right="0.7" top="0.75" bottom="0.75" header="0.3" footer="0.3"/>
  <pageSetup paperSize="9" scale="49" orientation="portrait" r:id="rId1"/>
  <headerFooter>
    <oddFooter>&amp;RGMC-F-18
Versión 2
30/03/2023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E125-1B6C-4B85-B2F5-14E7D6426479}">
  <sheetPr>
    <tabColor rgb="FF00B050"/>
    <pageSetUpPr fitToPage="1"/>
  </sheetPr>
  <dimension ref="A1:BC27"/>
  <sheetViews>
    <sheetView topLeftCell="I11" zoomScale="80" zoomScaleNormal="80" workbookViewId="0">
      <selection activeCell="R15" sqref="R15:R18"/>
    </sheetView>
  </sheetViews>
  <sheetFormatPr baseColWidth="10" defaultRowHeight="15"/>
  <cols>
    <col min="2" max="2" width="16.28515625" customWidth="1"/>
    <col min="3" max="3" width="21.28515625" customWidth="1"/>
    <col min="4" max="4" width="31.85546875" customWidth="1"/>
    <col min="5" max="5" width="41"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37.2851562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28.28515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281" t="s">
        <v>695</v>
      </c>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55" t="s">
        <v>992</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987</v>
      </c>
    </row>
    <row r="4" spans="1:55">
      <c r="A4" s="171"/>
      <c r="B4" s="171"/>
    </row>
    <row r="5" spans="1:55" ht="81.75" customHeight="1">
      <c r="A5" s="174" t="s">
        <v>238</v>
      </c>
      <c r="B5" s="174"/>
      <c r="C5" s="174"/>
      <c r="D5" s="175" t="s">
        <v>694</v>
      </c>
      <c r="E5" s="175"/>
      <c r="F5" s="175"/>
      <c r="G5" s="175"/>
      <c r="H5" s="175"/>
      <c r="I5" s="175"/>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226</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232</v>
      </c>
      <c r="E8" s="21" t="s">
        <v>233</v>
      </c>
      <c r="F8" s="21" t="s">
        <v>82</v>
      </c>
      <c r="G8" s="196" t="s">
        <v>83</v>
      </c>
      <c r="H8" s="196"/>
      <c r="I8" s="21" t="s">
        <v>1</v>
      </c>
      <c r="J8" s="21" t="s">
        <v>2</v>
      </c>
      <c r="K8" s="196" t="s">
        <v>84</v>
      </c>
      <c r="L8" s="19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60"/>
      <c r="AV8" s="51" t="s">
        <v>275</v>
      </c>
      <c r="AW8" s="51" t="s">
        <v>276</v>
      </c>
      <c r="AX8" s="51" t="s">
        <v>275</v>
      </c>
      <c r="AY8" s="51" t="s">
        <v>276</v>
      </c>
      <c r="AZ8" s="51" t="s">
        <v>275</v>
      </c>
      <c r="BA8" s="51" t="s">
        <v>276</v>
      </c>
      <c r="BB8" s="51" t="s">
        <v>275</v>
      </c>
      <c r="BC8" s="51" t="s">
        <v>276</v>
      </c>
    </row>
    <row r="9" spans="1:55" s="7" customFormat="1" ht="132.75" customHeight="1">
      <c r="A9" s="193">
        <v>1</v>
      </c>
      <c r="B9" s="197" t="s">
        <v>234</v>
      </c>
      <c r="C9" s="195" t="s">
        <v>643</v>
      </c>
      <c r="D9" s="195" t="s">
        <v>644</v>
      </c>
      <c r="E9" s="195" t="s">
        <v>645</v>
      </c>
      <c r="F9" s="195" t="s">
        <v>67</v>
      </c>
      <c r="G9" s="195" t="s">
        <v>9</v>
      </c>
      <c r="H9" s="193">
        <v>8000</v>
      </c>
      <c r="I9" s="193" t="str">
        <f>IFERROR(VLOOKUP(G9,[10]Tablas!$A$15:$C$19,3,0)," ")</f>
        <v>Muy Alta</v>
      </c>
      <c r="J9" s="194">
        <f>IFERROR(VLOOKUP(G9,[10]Tablas!$A$15:$B$19,2,0)," ")</f>
        <v>1</v>
      </c>
      <c r="K9" s="195" t="s">
        <v>29</v>
      </c>
      <c r="L9" s="193" t="str">
        <f>IFERROR(VLOOKUP(K9,[10]Tablas!$A$23:$C$32,3,0)," ")</f>
        <v>Moderado</v>
      </c>
      <c r="M9" s="194">
        <f>IFERROR(VLOOKUP(K9,[10]Tablas!$A$23:$B$32,2,0)," ")</f>
        <v>0.6</v>
      </c>
      <c r="N9" s="17" t="str">
        <f>CONCATENATE(I9,L9)</f>
        <v>Muy AltaModerado</v>
      </c>
      <c r="O9" s="193" t="str">
        <f>IFERROR(VLOOKUP(N9,[10]Tablas!$C$34:$D$58,2,0)," ")</f>
        <v>Alto</v>
      </c>
      <c r="P9" s="209" t="s">
        <v>646</v>
      </c>
      <c r="Q9" s="49" t="s">
        <v>647</v>
      </c>
      <c r="R9" s="49" t="s">
        <v>648</v>
      </c>
      <c r="S9" s="226" t="s">
        <v>649</v>
      </c>
      <c r="T9" s="49" t="s">
        <v>650</v>
      </c>
      <c r="U9" s="49" t="s">
        <v>651</v>
      </c>
      <c r="V9" s="226" t="s">
        <v>652</v>
      </c>
      <c r="W9" s="16" t="s">
        <v>69</v>
      </c>
      <c r="X9" s="16"/>
      <c r="Y9" s="16" t="s">
        <v>48</v>
      </c>
      <c r="Z9" s="16" t="s">
        <v>51</v>
      </c>
      <c r="AA9" s="16" t="str">
        <f t="shared" ref="AA9:AA18" si="0">CONCATENATE(Y9,Z9)</f>
        <v>PreventivoManual</v>
      </c>
      <c r="AB9" s="17">
        <f>IFERROR(VLOOKUP(AA9,[10]Tablas!C$73:D$78,2,0)," ")</f>
        <v>0.4</v>
      </c>
      <c r="AC9" s="16" t="s">
        <v>53</v>
      </c>
      <c r="AD9" s="16" t="s">
        <v>55</v>
      </c>
      <c r="AE9" s="16" t="s">
        <v>305</v>
      </c>
      <c r="AF9" s="17">
        <f>J9-(J9*AB9)</f>
        <v>0.6</v>
      </c>
      <c r="AG9" s="193" t="str">
        <f>IF(AF10&lt;20%,"Muy Baja",IF(AF10&lt;40%,"Baja",IF(AF10&lt;60%,"Media",IF(AF10&lt;80%,"A l t a",IF(AF10&gt;80%,"Muy Alta")))))</f>
        <v>Baja</v>
      </c>
      <c r="AH9" s="204">
        <f>+AF9-(AF9*AB10)</f>
        <v>0.36</v>
      </c>
      <c r="AI9" s="193" t="str">
        <f>+L9</f>
        <v>Moderado</v>
      </c>
      <c r="AJ9" s="204">
        <f>+M9</f>
        <v>0.6</v>
      </c>
      <c r="AK9" s="46" t="str">
        <f>CONCATENATE(AG9,AI9)</f>
        <v>BajaModerado</v>
      </c>
      <c r="AL9" s="193" t="str">
        <f>IFERROR(VLOOKUP(AK9,[10]Tablas!$C$34:$D$58,2,0)," ")</f>
        <v>Moderado</v>
      </c>
      <c r="AM9" s="193" t="s">
        <v>71</v>
      </c>
      <c r="AN9" s="195" t="str">
        <f>VLOOKUP(AL9,[10]Tablas!$A$104:$B$108,2,0)</f>
        <v>Si</v>
      </c>
      <c r="AO9" s="209" t="s">
        <v>653</v>
      </c>
      <c r="AP9" s="209" t="s">
        <v>654</v>
      </c>
      <c r="AQ9" s="253">
        <v>45076</v>
      </c>
      <c r="AR9" s="253">
        <v>45291</v>
      </c>
      <c r="AS9" s="16"/>
      <c r="AT9" s="16"/>
      <c r="AU9" s="100"/>
      <c r="AV9" s="285" t="s">
        <v>914</v>
      </c>
      <c r="AW9" s="286"/>
      <c r="AX9" s="102" t="s">
        <v>215</v>
      </c>
      <c r="AY9" s="16"/>
      <c r="AZ9" s="102" t="s">
        <v>215</v>
      </c>
      <c r="BA9" s="16"/>
      <c r="BB9" s="102" t="s">
        <v>215</v>
      </c>
      <c r="BC9" s="16"/>
    </row>
    <row r="10" spans="1:55" ht="174" customHeight="1">
      <c r="A10" s="193"/>
      <c r="B10" s="197"/>
      <c r="C10" s="195"/>
      <c r="D10" s="195"/>
      <c r="E10" s="195"/>
      <c r="F10" s="195"/>
      <c r="G10" s="195"/>
      <c r="H10" s="193"/>
      <c r="I10" s="193"/>
      <c r="J10" s="194"/>
      <c r="K10" s="195"/>
      <c r="L10" s="193"/>
      <c r="M10" s="194"/>
      <c r="N10" s="14"/>
      <c r="O10" s="193"/>
      <c r="P10" s="210"/>
      <c r="Q10" s="49" t="s">
        <v>655</v>
      </c>
      <c r="R10" s="49" t="s">
        <v>656</v>
      </c>
      <c r="S10" s="227"/>
      <c r="T10" s="49" t="s">
        <v>406</v>
      </c>
      <c r="U10" s="49" t="s">
        <v>220</v>
      </c>
      <c r="V10" s="227"/>
      <c r="W10" s="16" t="s">
        <v>69</v>
      </c>
      <c r="X10" s="16"/>
      <c r="Y10" s="16" t="s">
        <v>48</v>
      </c>
      <c r="Z10" s="16" t="s">
        <v>51</v>
      </c>
      <c r="AA10" s="16" t="str">
        <f t="shared" si="0"/>
        <v>PreventivoManual</v>
      </c>
      <c r="AB10" s="17">
        <f>IFERROR(VLOOKUP(AA10,[10]Tablas!C74:D79,2,0)," ")</f>
        <v>0.4</v>
      </c>
      <c r="AC10" s="16" t="s">
        <v>53</v>
      </c>
      <c r="AD10" s="16" t="s">
        <v>55</v>
      </c>
      <c r="AE10" s="16" t="s">
        <v>305</v>
      </c>
      <c r="AF10" s="20">
        <f>+AF9-(AF9*AB10)</f>
        <v>0.36</v>
      </c>
      <c r="AG10" s="193"/>
      <c r="AH10" s="193"/>
      <c r="AI10" s="193"/>
      <c r="AJ10" s="193"/>
      <c r="AK10" s="38"/>
      <c r="AL10" s="193"/>
      <c r="AM10" s="193"/>
      <c r="AN10" s="195"/>
      <c r="AO10" s="210"/>
      <c r="AP10" s="210"/>
      <c r="AQ10" s="262"/>
      <c r="AR10" s="254"/>
      <c r="AS10" s="14"/>
      <c r="AT10" s="14"/>
      <c r="AU10" s="101"/>
      <c r="AV10" s="288"/>
      <c r="AW10" s="274"/>
      <c r="AX10" s="102" t="s">
        <v>215</v>
      </c>
      <c r="AY10" s="14"/>
      <c r="AZ10" s="102" t="s">
        <v>215</v>
      </c>
      <c r="BA10" s="14"/>
      <c r="BB10" s="102" t="s">
        <v>215</v>
      </c>
      <c r="BC10" s="14"/>
    </row>
    <row r="11" spans="1:55" ht="252">
      <c r="A11" s="193">
        <v>2</v>
      </c>
      <c r="B11" s="197" t="s">
        <v>234</v>
      </c>
      <c r="C11" s="195" t="s">
        <v>657</v>
      </c>
      <c r="D11" s="195" t="s">
        <v>658</v>
      </c>
      <c r="E11" s="195" t="s">
        <v>659</v>
      </c>
      <c r="F11" s="195" t="s">
        <v>61</v>
      </c>
      <c r="G11" s="195" t="s">
        <v>10</v>
      </c>
      <c r="H11" s="193">
        <v>11</v>
      </c>
      <c r="I11" s="193" t="str">
        <f>IFERROR(VLOOKUP(G11,[10]Tablas!$A$15:$C$19,3,0)," ")</f>
        <v>Baja</v>
      </c>
      <c r="J11" s="194">
        <f>IFERROR(VLOOKUP(G11,[10]Tablas!$A$15:$B$19,2,0)," ")</f>
        <v>0.4</v>
      </c>
      <c r="K11" s="195" t="s">
        <v>29</v>
      </c>
      <c r="L11" s="193" t="str">
        <f>IFERROR(VLOOKUP(K11,[10]Tablas!$A$23:$C$32,3,0)," ")</f>
        <v>Moderado</v>
      </c>
      <c r="M11" s="194">
        <f>IFERROR(VLOOKUP(K11,[10]Tablas!$A$23:$B$32,2,0)," ")</f>
        <v>0.6</v>
      </c>
      <c r="N11" s="17" t="str">
        <f>CONCATENATE(I11,L11)</f>
        <v>BajaModerado</v>
      </c>
      <c r="O11" s="193" t="str">
        <f>IFERROR(VLOOKUP(N11,[10]Tablas!$C$34:$D$58,2,0)," ")</f>
        <v>Moderado</v>
      </c>
      <c r="P11" s="209" t="s">
        <v>646</v>
      </c>
      <c r="Q11" s="49" t="s">
        <v>660</v>
      </c>
      <c r="R11" s="49" t="s">
        <v>661</v>
      </c>
      <c r="S11" s="49" t="s">
        <v>662</v>
      </c>
      <c r="T11" s="49" t="s">
        <v>264</v>
      </c>
      <c r="U11" s="49" t="s">
        <v>663</v>
      </c>
      <c r="V11" s="226" t="s">
        <v>664</v>
      </c>
      <c r="W11" s="16"/>
      <c r="X11" s="16"/>
      <c r="Y11" s="16" t="s">
        <v>48</v>
      </c>
      <c r="Z11" s="16" t="s">
        <v>51</v>
      </c>
      <c r="AA11" s="16" t="str">
        <f t="shared" si="0"/>
        <v>PreventivoManual</v>
      </c>
      <c r="AB11" s="17">
        <f>IFERROR(VLOOKUP(AA11,[10]Tablas!C$73:D$78,2,0)," ")</f>
        <v>0.4</v>
      </c>
      <c r="AC11" s="16" t="s">
        <v>53</v>
      </c>
      <c r="AD11" s="16" t="s">
        <v>55</v>
      </c>
      <c r="AE11" s="16" t="s">
        <v>305</v>
      </c>
      <c r="AF11" s="17">
        <f>IFERROR(J11-(J11*AB11)," ")</f>
        <v>0.24</v>
      </c>
      <c r="AG11" s="193" t="str">
        <f>IF(AF12&lt;20%,"Muy Baja",IF(AF12&lt;40%,"Baja",IF(AF12&lt;60%,"Media",IF(AF12&lt;80%,"A l t a",IF(AF12&gt;80%,"Muy Alta")))))</f>
        <v>Muy Baja</v>
      </c>
      <c r="AH11" s="193">
        <f>IFERROR(AF11-(AF11*AB12)," ")</f>
        <v>0.16799999999999998</v>
      </c>
      <c r="AI11" s="193" t="str">
        <f>+L11</f>
        <v>Moderado</v>
      </c>
      <c r="AJ11" s="204">
        <f>+M11</f>
        <v>0.6</v>
      </c>
      <c r="AK11" s="46" t="str">
        <f>CONCATENATE(AG11,AI11)</f>
        <v>Muy BajaModerado</v>
      </c>
      <c r="AL11" s="193" t="str">
        <f>IFERROR(VLOOKUP(AK11,[10]Tablas!$C$34:$D$58,2,0)," ")</f>
        <v>Moderado</v>
      </c>
      <c r="AM11" s="193" t="s">
        <v>71</v>
      </c>
      <c r="AN11" s="195" t="str">
        <f>IFERROR(VLOOKUP(AL11,[10]Tablas!$A$104:$B$108,2,0)," ")</f>
        <v>Si</v>
      </c>
      <c r="AO11" s="126" t="s">
        <v>665</v>
      </c>
      <c r="AP11" s="126" t="s">
        <v>654</v>
      </c>
      <c r="AQ11" s="128">
        <v>45076</v>
      </c>
      <c r="AR11" s="105">
        <v>45291</v>
      </c>
      <c r="AS11" s="14"/>
      <c r="AT11" s="14"/>
      <c r="AU11" s="101"/>
      <c r="AV11" s="285" t="s">
        <v>914</v>
      </c>
      <c r="AW11" s="286"/>
      <c r="AX11" s="102" t="s">
        <v>215</v>
      </c>
      <c r="AY11" s="14"/>
      <c r="AZ11" s="102" t="s">
        <v>215</v>
      </c>
      <c r="BA11" s="14"/>
      <c r="BB11" s="102" t="s">
        <v>215</v>
      </c>
      <c r="BC11" s="14"/>
    </row>
    <row r="12" spans="1:55" ht="252">
      <c r="A12" s="193"/>
      <c r="B12" s="197"/>
      <c r="C12" s="195"/>
      <c r="D12" s="195"/>
      <c r="E12" s="195"/>
      <c r="F12" s="195"/>
      <c r="G12" s="195"/>
      <c r="H12" s="193"/>
      <c r="I12" s="193"/>
      <c r="J12" s="194"/>
      <c r="K12" s="195"/>
      <c r="L12" s="193"/>
      <c r="M12" s="194"/>
      <c r="N12" s="14"/>
      <c r="O12" s="193"/>
      <c r="P12" s="210"/>
      <c r="Q12" s="49" t="s">
        <v>666</v>
      </c>
      <c r="R12" s="49" t="s">
        <v>661</v>
      </c>
      <c r="S12" s="49" t="s">
        <v>662</v>
      </c>
      <c r="T12" s="49" t="s">
        <v>264</v>
      </c>
      <c r="U12" s="49" t="s">
        <v>663</v>
      </c>
      <c r="V12" s="227"/>
      <c r="W12" s="16"/>
      <c r="X12" s="16"/>
      <c r="Y12" s="16" t="s">
        <v>49</v>
      </c>
      <c r="Z12" s="16" t="s">
        <v>51</v>
      </c>
      <c r="AA12" s="16" t="str">
        <f t="shared" si="0"/>
        <v>DetectivoManual</v>
      </c>
      <c r="AB12" s="17">
        <f>IFERROR(VLOOKUP(AA12,[10]Tablas!C76:D81,2,0)," ")</f>
        <v>0.3</v>
      </c>
      <c r="AC12" s="16" t="s">
        <v>53</v>
      </c>
      <c r="AD12" s="16" t="s">
        <v>55</v>
      </c>
      <c r="AE12" s="16" t="s">
        <v>305</v>
      </c>
      <c r="AF12" s="20">
        <f>IFERROR(AF11-(AF11*AB12),0)</f>
        <v>0.16799999999999998</v>
      </c>
      <c r="AG12" s="193"/>
      <c r="AH12" s="193"/>
      <c r="AI12" s="193"/>
      <c r="AJ12" s="193"/>
      <c r="AK12" s="38"/>
      <c r="AL12" s="193"/>
      <c r="AM12" s="193"/>
      <c r="AN12" s="195"/>
      <c r="AO12" s="127" t="s">
        <v>667</v>
      </c>
      <c r="AP12" s="127" t="s">
        <v>654</v>
      </c>
      <c r="AQ12" s="128">
        <v>45076</v>
      </c>
      <c r="AR12" s="105">
        <v>45291</v>
      </c>
      <c r="AS12" s="14"/>
      <c r="AT12" s="14"/>
      <c r="AU12" s="101"/>
      <c r="AV12" s="288"/>
      <c r="AW12" s="274"/>
      <c r="AX12" s="102" t="s">
        <v>215</v>
      </c>
      <c r="AY12" s="14"/>
      <c r="AZ12" s="102" t="s">
        <v>215</v>
      </c>
      <c r="BA12" s="14"/>
      <c r="BB12" s="102" t="s">
        <v>215</v>
      </c>
      <c r="BC12" s="14"/>
    </row>
    <row r="13" spans="1:55" ht="122.25" customHeight="1">
      <c r="A13" s="193">
        <v>3</v>
      </c>
      <c r="B13" s="197" t="s">
        <v>234</v>
      </c>
      <c r="C13" s="195" t="s">
        <v>643</v>
      </c>
      <c r="D13" s="195" t="s">
        <v>668</v>
      </c>
      <c r="E13" s="195" t="s">
        <v>669</v>
      </c>
      <c r="F13" s="195" t="s">
        <v>67</v>
      </c>
      <c r="G13" s="195" t="s">
        <v>11</v>
      </c>
      <c r="H13" s="193">
        <v>500</v>
      </c>
      <c r="I13" s="193" t="str">
        <f>IFERROR(VLOOKUP(G13,[10]Tablas!$A$15:$C$19,3,0)," ")</f>
        <v>Media</v>
      </c>
      <c r="J13" s="194">
        <f>IFERROR(VLOOKUP(G13,[10]Tablas!$A$15:$B$19,2,0)," ")</f>
        <v>0.6</v>
      </c>
      <c r="K13" s="195" t="s">
        <v>29</v>
      </c>
      <c r="L13" s="193" t="str">
        <f>IFERROR(VLOOKUP(K13,[10]Tablas!$A$23:$C$32,3,0)," ")</f>
        <v>Moderado</v>
      </c>
      <c r="M13" s="194">
        <f>IFERROR(VLOOKUP(K13,[10]Tablas!$A$23:$B$32,2,0)," ")</f>
        <v>0.6</v>
      </c>
      <c r="N13" s="17" t="str">
        <f>CONCATENATE(I13,L13)</f>
        <v>MediaModerado</v>
      </c>
      <c r="O13" s="193" t="str">
        <f>IFERROR(VLOOKUP(N13,[10]Tablas!$C$34:$D$58,2,0)," ")</f>
        <v>Moderado</v>
      </c>
      <c r="P13" s="209" t="s">
        <v>646</v>
      </c>
      <c r="Q13" s="15" t="s">
        <v>670</v>
      </c>
      <c r="R13" s="49" t="s">
        <v>671</v>
      </c>
      <c r="S13" s="49" t="s">
        <v>672</v>
      </c>
      <c r="T13" s="49" t="s">
        <v>673</v>
      </c>
      <c r="U13" s="49" t="s">
        <v>674</v>
      </c>
      <c r="V13" s="49" t="s">
        <v>675</v>
      </c>
      <c r="W13" s="16" t="s">
        <v>266</v>
      </c>
      <c r="X13" s="16"/>
      <c r="Y13" s="16" t="s">
        <v>48</v>
      </c>
      <c r="Z13" s="16" t="s">
        <v>51</v>
      </c>
      <c r="AA13" s="16" t="str">
        <f t="shared" si="0"/>
        <v>PreventivoManual</v>
      </c>
      <c r="AB13" s="17">
        <f>IFERROR(VLOOKUP(AA13,[10]Tablas!C$73:D$78,2,0)," ")</f>
        <v>0.4</v>
      </c>
      <c r="AC13" s="16" t="s">
        <v>53</v>
      </c>
      <c r="AD13" s="16" t="s">
        <v>55</v>
      </c>
      <c r="AE13" s="16" t="s">
        <v>305</v>
      </c>
      <c r="AF13" s="17">
        <f>IFERROR(J13-(J13*AB13)," ")</f>
        <v>0.36</v>
      </c>
      <c r="AG13" s="193" t="str">
        <f>IF(AF14&lt;20%,"Muy Baja",IF(AF14&lt;40%,"Baja",IF(AF14&lt;60%,"Media",IF(AF14&lt;80%,"A l t a",IF(AF14&gt;80%,"Muy Alta")))))</f>
        <v>Baja</v>
      </c>
      <c r="AH13" s="193">
        <v>0.36</v>
      </c>
      <c r="AI13" s="193" t="str">
        <f>+L13</f>
        <v>Moderado</v>
      </c>
      <c r="AJ13" s="204">
        <f>+M13</f>
        <v>0.6</v>
      </c>
      <c r="AK13" s="46" t="str">
        <f>CONCATENATE(AG13,AI13)</f>
        <v>BajaModerado</v>
      </c>
      <c r="AL13" s="193" t="str">
        <f>IFERROR(VLOOKUP(AK13,[10]Tablas!$C$34:$D$58,2,0)," ")</f>
        <v>Moderado</v>
      </c>
      <c r="AM13" s="193" t="s">
        <v>71</v>
      </c>
      <c r="AN13" s="195" t="str">
        <f>IFERROR(VLOOKUP(AL13,[10]Tablas!$A$104:$B$108,2,0)," ")</f>
        <v>Si</v>
      </c>
      <c r="AO13" s="331" t="s">
        <v>676</v>
      </c>
      <c r="AP13" s="330" t="s">
        <v>654</v>
      </c>
      <c r="AQ13" s="253">
        <v>45076</v>
      </c>
      <c r="AR13" s="253">
        <v>45291</v>
      </c>
      <c r="AS13" s="14"/>
      <c r="AT13" s="14"/>
      <c r="AU13" s="101"/>
      <c r="AV13" s="285" t="s">
        <v>914</v>
      </c>
      <c r="AW13" s="286"/>
      <c r="AX13" s="102" t="s">
        <v>215</v>
      </c>
      <c r="AY13" s="14"/>
      <c r="AZ13" s="102" t="s">
        <v>215</v>
      </c>
      <c r="BA13" s="14"/>
      <c r="BB13" s="102" t="s">
        <v>215</v>
      </c>
      <c r="BC13" s="14"/>
    </row>
    <row r="14" spans="1:55" ht="84.75" customHeight="1">
      <c r="A14" s="193"/>
      <c r="B14" s="197"/>
      <c r="C14" s="195"/>
      <c r="D14" s="195"/>
      <c r="E14" s="195"/>
      <c r="F14" s="195"/>
      <c r="G14" s="195"/>
      <c r="H14" s="193"/>
      <c r="I14" s="193"/>
      <c r="J14" s="194"/>
      <c r="K14" s="195"/>
      <c r="L14" s="193"/>
      <c r="M14" s="194"/>
      <c r="N14" s="14"/>
      <c r="O14" s="193"/>
      <c r="P14" s="210"/>
      <c r="Q14" s="14"/>
      <c r="S14" s="14"/>
      <c r="T14" s="14"/>
      <c r="U14" s="14"/>
      <c r="V14" s="14"/>
      <c r="W14" s="16"/>
      <c r="X14" s="16"/>
      <c r="Y14" s="16"/>
      <c r="Z14" s="16"/>
      <c r="AA14" s="16" t="str">
        <f t="shared" si="0"/>
        <v/>
      </c>
      <c r="AB14" s="17" t="str">
        <f>IFERROR(VLOOKUP(AA14,[10]Tablas!C78:D83,2,0)," ")</f>
        <v xml:space="preserve"> </v>
      </c>
      <c r="AC14" s="16"/>
      <c r="AD14" s="16"/>
      <c r="AE14" s="16"/>
      <c r="AF14" s="20">
        <v>0.36</v>
      </c>
      <c r="AG14" s="193"/>
      <c r="AH14" s="193"/>
      <c r="AI14" s="193"/>
      <c r="AJ14" s="193"/>
      <c r="AK14" s="38"/>
      <c r="AL14" s="193"/>
      <c r="AM14" s="193"/>
      <c r="AN14" s="195"/>
      <c r="AO14" s="332"/>
      <c r="AP14" s="230"/>
      <c r="AQ14" s="254"/>
      <c r="AR14" s="254"/>
      <c r="AS14" s="14"/>
      <c r="AT14" s="14"/>
      <c r="AU14" s="101"/>
      <c r="AV14" s="288"/>
      <c r="AW14" s="274"/>
      <c r="AX14" s="102" t="s">
        <v>215</v>
      </c>
      <c r="AY14" s="14"/>
      <c r="AZ14" s="102" t="s">
        <v>215</v>
      </c>
      <c r="BA14" s="14"/>
      <c r="BB14" s="102" t="s">
        <v>215</v>
      </c>
      <c r="BC14" s="14"/>
    </row>
    <row r="15" spans="1:55" ht="140.25" customHeight="1">
      <c r="A15" s="277">
        <v>4</v>
      </c>
      <c r="B15" s="300" t="s">
        <v>234</v>
      </c>
      <c r="C15" s="209" t="s">
        <v>677</v>
      </c>
      <c r="D15" s="209" t="s">
        <v>678</v>
      </c>
      <c r="E15" s="209" t="s">
        <v>679</v>
      </c>
      <c r="F15" s="209" t="s">
        <v>67</v>
      </c>
      <c r="G15" s="209" t="s">
        <v>10</v>
      </c>
      <c r="H15" s="277">
        <v>6</v>
      </c>
      <c r="I15" s="277" t="str">
        <f>IFERROR(VLOOKUP(G15,[10]Tablas!$A$15:$C$19,3,0)," ")</f>
        <v>Baja</v>
      </c>
      <c r="J15" s="294">
        <f>IFERROR(VLOOKUP(G15,[10]Tablas!$A$15:$B$19,2,0)," ")</f>
        <v>0.4</v>
      </c>
      <c r="K15" s="209" t="s">
        <v>75</v>
      </c>
      <c r="L15" s="277" t="str">
        <f>IFERROR(VLOOKUP(K15,[10]Tablas!$A$23:$C$32,3,0)," ")</f>
        <v>Mayor</v>
      </c>
      <c r="M15" s="294">
        <f>IFERROR(VLOOKUP(K15,[10]Tablas!$A$23:$B$32,2,0)," ")</f>
        <v>0.8</v>
      </c>
      <c r="N15" s="17" t="str">
        <f>CONCATENATE(I15,L15)</f>
        <v>BajaMayor</v>
      </c>
      <c r="O15" s="277" t="str">
        <f>IFERROR(VLOOKUP(N15,[10]Tablas!$C$34:$D$58,2,0)," ")</f>
        <v>Alto</v>
      </c>
      <c r="P15" s="209" t="s">
        <v>646</v>
      </c>
      <c r="Q15" s="49" t="s">
        <v>680</v>
      </c>
      <c r="R15" s="226" t="s">
        <v>681</v>
      </c>
      <c r="S15" s="49" t="s">
        <v>682</v>
      </c>
      <c r="T15" s="49" t="s">
        <v>264</v>
      </c>
      <c r="U15" s="49" t="s">
        <v>683</v>
      </c>
      <c r="V15" s="226" t="s">
        <v>684</v>
      </c>
      <c r="W15" s="16" t="s">
        <v>266</v>
      </c>
      <c r="X15" s="16"/>
      <c r="Y15" s="16" t="s">
        <v>48</v>
      </c>
      <c r="Z15" s="16" t="s">
        <v>51</v>
      </c>
      <c r="AA15" s="16" t="str">
        <f t="shared" si="0"/>
        <v>PreventivoManual</v>
      </c>
      <c r="AB15" s="17">
        <f>IFERROR(VLOOKUP(AA15,[10]Tablas!C$73:D$78,2,0)," ")</f>
        <v>0.4</v>
      </c>
      <c r="AC15" s="16" t="s">
        <v>53</v>
      </c>
      <c r="AD15" s="16" t="s">
        <v>55</v>
      </c>
      <c r="AE15" s="16" t="s">
        <v>305</v>
      </c>
      <c r="AF15" s="17">
        <f>IFERROR(J15-(J15*AB15)," ")</f>
        <v>0.24</v>
      </c>
      <c r="AG15" s="193" t="str">
        <f>IF(AF16&lt;20%,"Muy Baja",IF(AF16&lt;40%,"Baja",IF(AF16&lt;60%,"Media",IF(AF16&lt;80%,"A l t a",IF(AF16&gt;80%,"Muy Alta")))))</f>
        <v>Muy Baja</v>
      </c>
      <c r="AH15" s="193">
        <f>IFERROR(AF15-(AF15*AB16)," ")</f>
        <v>0.14399999999999999</v>
      </c>
      <c r="AI15" s="193" t="str">
        <f>+L15</f>
        <v>Mayor</v>
      </c>
      <c r="AJ15" s="204">
        <f>+M15</f>
        <v>0.8</v>
      </c>
      <c r="AK15" s="46" t="str">
        <f>CONCATENATE(AG15,AI15)</f>
        <v>Muy BajaMayor</v>
      </c>
      <c r="AL15" s="193" t="str">
        <f>IFERROR(VLOOKUP(AK15,[10]Tablas!$C$34:$D$58,2,0)," ")</f>
        <v>Alto</v>
      </c>
      <c r="AM15" s="193" t="s">
        <v>71</v>
      </c>
      <c r="AN15" s="195" t="str">
        <f>IFERROR(VLOOKUP(AL15,[10]Tablas!$A$104:$B$108,2,0)," ")</f>
        <v>Si</v>
      </c>
      <c r="AO15" s="209" t="s">
        <v>685</v>
      </c>
      <c r="AP15" s="229" t="s">
        <v>654</v>
      </c>
      <c r="AQ15" s="253">
        <v>45076</v>
      </c>
      <c r="AR15" s="253">
        <v>45291</v>
      </c>
      <c r="AS15" s="14"/>
      <c r="AT15" s="14"/>
      <c r="AU15" s="101"/>
      <c r="AV15" s="285" t="s">
        <v>914</v>
      </c>
      <c r="AW15" s="286"/>
      <c r="AX15" s="102" t="s">
        <v>215</v>
      </c>
      <c r="AY15" s="14"/>
      <c r="AZ15" s="102" t="s">
        <v>215</v>
      </c>
      <c r="BA15" s="14"/>
      <c r="BB15" s="102" t="s">
        <v>215</v>
      </c>
      <c r="BC15" s="14"/>
    </row>
    <row r="16" spans="1:55" ht="156" customHeight="1">
      <c r="A16" s="296"/>
      <c r="B16" s="301"/>
      <c r="C16" s="297"/>
      <c r="D16" s="297"/>
      <c r="E16" s="297"/>
      <c r="F16" s="297"/>
      <c r="G16" s="297"/>
      <c r="H16" s="296"/>
      <c r="I16" s="296"/>
      <c r="J16" s="305"/>
      <c r="K16" s="297"/>
      <c r="L16" s="296"/>
      <c r="M16" s="305"/>
      <c r="N16" s="14"/>
      <c r="O16" s="296"/>
      <c r="P16" s="297"/>
      <c r="Q16" s="49" t="s">
        <v>686</v>
      </c>
      <c r="R16" s="329"/>
      <c r="S16" s="49" t="s">
        <v>682</v>
      </c>
      <c r="T16" s="49" t="s">
        <v>264</v>
      </c>
      <c r="U16" s="49" t="s">
        <v>683</v>
      </c>
      <c r="V16" s="329"/>
      <c r="W16" s="16" t="s">
        <v>266</v>
      </c>
      <c r="X16" s="16"/>
      <c r="Y16" s="16" t="s">
        <v>48</v>
      </c>
      <c r="Z16" s="16" t="s">
        <v>51</v>
      </c>
      <c r="AA16" s="16" t="str">
        <f t="shared" si="0"/>
        <v>PreventivoManual</v>
      </c>
      <c r="AB16" s="17">
        <f>IFERROR(VLOOKUP(AA16,[10]Tablas!C$73:D$78,2,0)," ")</f>
        <v>0.4</v>
      </c>
      <c r="AC16" s="16" t="s">
        <v>53</v>
      </c>
      <c r="AD16" s="16" t="s">
        <v>55</v>
      </c>
      <c r="AE16" s="16" t="s">
        <v>305</v>
      </c>
      <c r="AF16" s="20">
        <f>IFERROR(AF15-(AF15*AB16),0)</f>
        <v>0.14399999999999999</v>
      </c>
      <c r="AG16" s="193"/>
      <c r="AH16" s="193"/>
      <c r="AI16" s="193"/>
      <c r="AJ16" s="193"/>
      <c r="AK16" s="38"/>
      <c r="AL16" s="193"/>
      <c r="AM16" s="193"/>
      <c r="AN16" s="195"/>
      <c r="AO16" s="297"/>
      <c r="AP16" s="328"/>
      <c r="AQ16" s="298"/>
      <c r="AR16" s="298"/>
      <c r="AS16" s="14"/>
      <c r="AT16" s="14"/>
      <c r="AU16" s="101"/>
      <c r="AV16" s="288"/>
      <c r="AW16" s="274"/>
      <c r="AX16" s="102" t="s">
        <v>215</v>
      </c>
      <c r="AY16" s="14"/>
      <c r="AZ16" s="102" t="s">
        <v>215</v>
      </c>
      <c r="BA16" s="14"/>
      <c r="BB16" s="102" t="s">
        <v>215</v>
      </c>
      <c r="BC16" s="14"/>
    </row>
    <row r="17" spans="1:55" ht="183.75" customHeight="1">
      <c r="A17" s="296"/>
      <c r="B17" s="301"/>
      <c r="C17" s="297"/>
      <c r="D17" s="297"/>
      <c r="E17" s="297"/>
      <c r="F17" s="297"/>
      <c r="G17" s="297"/>
      <c r="H17" s="296"/>
      <c r="I17" s="296"/>
      <c r="J17" s="305"/>
      <c r="K17" s="297"/>
      <c r="L17" s="296"/>
      <c r="M17" s="305"/>
      <c r="N17" s="17" t="str">
        <f>CONCATENATE(I17,L17)</f>
        <v/>
      </c>
      <c r="O17" s="296"/>
      <c r="P17" s="297"/>
      <c r="Q17" s="49" t="s">
        <v>687</v>
      </c>
      <c r="R17" s="329"/>
      <c r="S17" s="49" t="s">
        <v>682</v>
      </c>
      <c r="T17" s="49" t="s">
        <v>688</v>
      </c>
      <c r="U17" s="49" t="s">
        <v>689</v>
      </c>
      <c r="V17" s="329"/>
      <c r="W17" s="16" t="s">
        <v>266</v>
      </c>
      <c r="X17" s="16"/>
      <c r="Y17" s="16" t="s">
        <v>48</v>
      </c>
      <c r="Z17" s="16" t="s">
        <v>51</v>
      </c>
      <c r="AA17" s="16" t="str">
        <f t="shared" si="0"/>
        <v>PreventivoManual</v>
      </c>
      <c r="AB17" s="17">
        <f>IFERROR(VLOOKUP(AA17,[10]Tablas!C$73:D$78,2,0)," ")</f>
        <v>0.4</v>
      </c>
      <c r="AC17" s="16" t="s">
        <v>53</v>
      </c>
      <c r="AD17" s="16" t="s">
        <v>55</v>
      </c>
      <c r="AE17" s="16" t="s">
        <v>305</v>
      </c>
      <c r="AF17" s="17">
        <v>0.08</v>
      </c>
      <c r="AG17" s="193" t="str">
        <f>IF(AF18&lt;20%,"Muy Baja",IF(AF18&lt;40%,"Baja",IF(AF18&lt;60%,"Media",IF(AF18&lt;80%,"A l t a",IF(AF18&gt;80%,"Muy Alta")))))</f>
        <v>Muy Baja</v>
      </c>
      <c r="AH17" s="193">
        <f>IFERROR(AF17-(AF17*AB18)," ")</f>
        <v>4.8000000000000001E-2</v>
      </c>
      <c r="AI17" s="193" t="s">
        <v>690</v>
      </c>
      <c r="AJ17" s="204">
        <f>+M17</f>
        <v>0</v>
      </c>
      <c r="AK17" s="46" t="str">
        <f>CONCATENATE(AG17,AI17)</f>
        <v>Muy Bajamayor</v>
      </c>
      <c r="AL17" s="193" t="str">
        <f>IFERROR(VLOOKUP(AK17,[10]Tablas!$C$34:$D$58,2,0)," ")</f>
        <v>Alto</v>
      </c>
      <c r="AM17" s="193" t="s">
        <v>71</v>
      </c>
      <c r="AN17" s="195" t="str">
        <f>IFERROR(VLOOKUP(AL17,[10]Tablas!$A$104:$B$108,2,0)," ")</f>
        <v>Si</v>
      </c>
      <c r="AO17" s="297"/>
      <c r="AP17" s="328"/>
      <c r="AQ17" s="298"/>
      <c r="AR17" s="298"/>
      <c r="AS17" s="14"/>
      <c r="AT17" s="14"/>
      <c r="AU17" s="101"/>
      <c r="AV17" s="285" t="s">
        <v>914</v>
      </c>
      <c r="AW17" s="286"/>
      <c r="AX17" s="102" t="s">
        <v>215</v>
      </c>
      <c r="AY17" s="14"/>
      <c r="AZ17" s="102" t="s">
        <v>215</v>
      </c>
      <c r="BA17" s="14"/>
      <c r="BB17" s="102" t="s">
        <v>215</v>
      </c>
      <c r="BC17" s="14"/>
    </row>
    <row r="18" spans="1:55" ht="105" customHeight="1">
      <c r="A18" s="278"/>
      <c r="B18" s="302"/>
      <c r="C18" s="210"/>
      <c r="D18" s="210"/>
      <c r="E18" s="210"/>
      <c r="F18" s="210"/>
      <c r="G18" s="210"/>
      <c r="H18" s="278"/>
      <c r="I18" s="278"/>
      <c r="J18" s="295"/>
      <c r="K18" s="210"/>
      <c r="L18" s="278"/>
      <c r="M18" s="295"/>
      <c r="N18" s="14"/>
      <c r="O18" s="278"/>
      <c r="P18" s="210"/>
      <c r="Q18" s="49" t="s">
        <v>691</v>
      </c>
      <c r="R18" s="227"/>
      <c r="S18" s="49" t="s">
        <v>682</v>
      </c>
      <c r="T18" s="49" t="s">
        <v>465</v>
      </c>
      <c r="U18" s="49" t="s">
        <v>692</v>
      </c>
      <c r="V18" s="227"/>
      <c r="W18" s="16" t="s">
        <v>266</v>
      </c>
      <c r="X18" s="16"/>
      <c r="Y18" s="16" t="s">
        <v>48</v>
      </c>
      <c r="Z18" s="16" t="s">
        <v>51</v>
      </c>
      <c r="AA18" s="16" t="str">
        <f t="shared" si="0"/>
        <v>PreventivoManual</v>
      </c>
      <c r="AB18" s="17">
        <f>IFERROR(VLOOKUP(AA18,[10]Tablas!C$73:D$78,2,0)," ")</f>
        <v>0.4</v>
      </c>
      <c r="AC18" s="16" t="s">
        <v>53</v>
      </c>
      <c r="AD18" s="16" t="s">
        <v>55</v>
      </c>
      <c r="AE18" s="16" t="s">
        <v>305</v>
      </c>
      <c r="AF18" s="20">
        <f>IFERROR(AF17-(AF17*AB18),0)</f>
        <v>4.8000000000000001E-2</v>
      </c>
      <c r="AG18" s="193"/>
      <c r="AH18" s="193"/>
      <c r="AI18" s="193"/>
      <c r="AJ18" s="193"/>
      <c r="AK18" s="38"/>
      <c r="AL18" s="193"/>
      <c r="AM18" s="193"/>
      <c r="AN18" s="195"/>
      <c r="AO18" s="210"/>
      <c r="AP18" s="230"/>
      <c r="AQ18" s="254"/>
      <c r="AR18" s="254"/>
      <c r="AS18" s="14"/>
      <c r="AT18" s="14"/>
      <c r="AU18" s="101"/>
      <c r="AV18" s="288"/>
      <c r="AW18" s="274"/>
      <c r="AX18" s="102" t="s">
        <v>215</v>
      </c>
      <c r="AY18" s="14"/>
      <c r="AZ18" s="102" t="s">
        <v>215</v>
      </c>
      <c r="BA18" s="14"/>
      <c r="BB18" s="102" t="s">
        <v>215</v>
      </c>
      <c r="BC18" s="14"/>
    </row>
    <row r="19" spans="1:5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01"/>
      <c r="AV19" s="14"/>
      <c r="AW19" s="14"/>
      <c r="AX19" s="14"/>
      <c r="AY19" s="14"/>
      <c r="AZ19" s="14"/>
      <c r="BA19" s="14"/>
      <c r="BB19" s="14"/>
      <c r="BC19" s="14"/>
    </row>
    <row r="22" spans="1:55" ht="18.75">
      <c r="A22" s="241" t="s">
        <v>236</v>
      </c>
      <c r="B22" s="241"/>
      <c r="C22" s="241"/>
      <c r="D22" s="241"/>
      <c r="E22" s="241"/>
      <c r="F22" s="241"/>
      <c r="G22" s="241"/>
    </row>
    <row r="24" spans="1:55">
      <c r="A24" s="39" t="s">
        <v>202</v>
      </c>
      <c r="B24" s="48" t="s">
        <v>203</v>
      </c>
      <c r="C24" s="234" t="s">
        <v>201</v>
      </c>
      <c r="D24" s="235"/>
      <c r="E24" s="235"/>
      <c r="F24" s="235"/>
      <c r="G24" s="236"/>
    </row>
    <row r="25" spans="1:55" ht="249.75" customHeight="1">
      <c r="A25" s="38">
        <v>2</v>
      </c>
      <c r="B25" s="89">
        <v>45069</v>
      </c>
      <c r="C25" s="175" t="s">
        <v>693</v>
      </c>
      <c r="D25" s="175"/>
      <c r="E25" s="175"/>
      <c r="F25" s="175"/>
      <c r="G25" s="175"/>
    </row>
    <row r="26" spans="1:55">
      <c r="A26" s="14"/>
      <c r="B26" s="18"/>
      <c r="C26" s="244"/>
      <c r="D26" s="245"/>
      <c r="E26" s="245"/>
      <c r="F26" s="245"/>
      <c r="G26" s="246"/>
    </row>
    <row r="27" spans="1:55">
      <c r="A27" s="14"/>
      <c r="B27" s="18"/>
      <c r="C27" s="244"/>
      <c r="D27" s="245"/>
      <c r="E27" s="245"/>
      <c r="F27" s="245"/>
      <c r="G27" s="246"/>
    </row>
  </sheetData>
  <mergeCells count="160">
    <mergeCell ref="A1:C3"/>
    <mergeCell ref="D1:AV1"/>
    <mergeCell ref="D2:AV3"/>
    <mergeCell ref="A4:B4"/>
    <mergeCell ref="A5:C5"/>
    <mergeCell ref="A6:L7"/>
    <mergeCell ref="M6:AM6"/>
    <mergeCell ref="AN6:AU6"/>
    <mergeCell ref="AV6:AW6"/>
    <mergeCell ref="M7:O7"/>
    <mergeCell ref="P7:V7"/>
    <mergeCell ref="W7:X7"/>
    <mergeCell ref="Y7:AE7"/>
    <mergeCell ref="AF7:AF8"/>
    <mergeCell ref="AG7:AG8"/>
    <mergeCell ref="D5:I5"/>
    <mergeCell ref="H9:H10"/>
    <mergeCell ref="I9:I10"/>
    <mergeCell ref="J9:J10"/>
    <mergeCell ref="K9:K10"/>
    <mergeCell ref="AU7:AU8"/>
    <mergeCell ref="G8:H8"/>
    <mergeCell ref="K8:L8"/>
    <mergeCell ref="A9:A10"/>
    <mergeCell ref="B9:B10"/>
    <mergeCell ref="C9:C10"/>
    <mergeCell ref="D9:D10"/>
    <mergeCell ref="E9:E10"/>
    <mergeCell ref="AO7:AO8"/>
    <mergeCell ref="AP7:AP8"/>
    <mergeCell ref="AQ7:AQ8"/>
    <mergeCell ref="AR7:AR8"/>
    <mergeCell ref="AS7:AS8"/>
    <mergeCell ref="AT7:AT8"/>
    <mergeCell ref="AH7:AH8"/>
    <mergeCell ref="AI7:AI8"/>
    <mergeCell ref="AJ7:AJ8"/>
    <mergeCell ref="AL7:AL8"/>
    <mergeCell ref="AM7:AM8"/>
    <mergeCell ref="AN7:AN8"/>
    <mergeCell ref="AN9:AN10"/>
    <mergeCell ref="AO9:AO10"/>
    <mergeCell ref="AP9:AP10"/>
    <mergeCell ref="AQ9:AQ10"/>
    <mergeCell ref="A11:A12"/>
    <mergeCell ref="B11:B12"/>
    <mergeCell ref="C11:C12"/>
    <mergeCell ref="D11:D12"/>
    <mergeCell ref="E11:E12"/>
    <mergeCell ref="F11:F12"/>
    <mergeCell ref="AG9:AG10"/>
    <mergeCell ref="AH9:AH10"/>
    <mergeCell ref="AI9:AI10"/>
    <mergeCell ref="AJ9:AJ10"/>
    <mergeCell ref="AL9:AL10"/>
    <mergeCell ref="AM9:AM10"/>
    <mergeCell ref="L9:L10"/>
    <mergeCell ref="M9:M10"/>
    <mergeCell ref="O9:O10"/>
    <mergeCell ref="P9:P10"/>
    <mergeCell ref="S9:S10"/>
    <mergeCell ref="V9:V10"/>
    <mergeCell ref="F9:F10"/>
    <mergeCell ref="G9:G10"/>
    <mergeCell ref="AI11:AI12"/>
    <mergeCell ref="AJ11:AJ12"/>
    <mergeCell ref="AL11:AL12"/>
    <mergeCell ref="AM11:AM12"/>
    <mergeCell ref="AN11:AN12"/>
    <mergeCell ref="A13:A14"/>
    <mergeCell ref="B13:B14"/>
    <mergeCell ref="C13:C14"/>
    <mergeCell ref="D13:D14"/>
    <mergeCell ref="E13:E14"/>
    <mergeCell ref="M11:M12"/>
    <mergeCell ref="O11:O12"/>
    <mergeCell ref="P11:P12"/>
    <mergeCell ref="V11:V12"/>
    <mergeCell ref="AG11:AG12"/>
    <mergeCell ref="AH11:AH12"/>
    <mergeCell ref="G11:G12"/>
    <mergeCell ref="H11:H12"/>
    <mergeCell ref="I11:I12"/>
    <mergeCell ref="J11:J12"/>
    <mergeCell ref="K11:K12"/>
    <mergeCell ref="L11:L12"/>
    <mergeCell ref="AQ13:AQ14"/>
    <mergeCell ref="A15:A18"/>
    <mergeCell ref="B15:B18"/>
    <mergeCell ref="C15:C18"/>
    <mergeCell ref="D15:D18"/>
    <mergeCell ref="E15:E18"/>
    <mergeCell ref="F15:F18"/>
    <mergeCell ref="G15:G18"/>
    <mergeCell ref="H15:H18"/>
    <mergeCell ref="AI13:AI14"/>
    <mergeCell ref="AJ13:AJ14"/>
    <mergeCell ref="AL13:AL14"/>
    <mergeCell ref="AM13:AM14"/>
    <mergeCell ref="AN13:AN14"/>
    <mergeCell ref="AO13:AO14"/>
    <mergeCell ref="L13:L14"/>
    <mergeCell ref="M13:M14"/>
    <mergeCell ref="O13:O14"/>
    <mergeCell ref="P13:P14"/>
    <mergeCell ref="AG13:AG14"/>
    <mergeCell ref="AH13:AH14"/>
    <mergeCell ref="F13:F14"/>
    <mergeCell ref="G13:G14"/>
    <mergeCell ref="H13:H14"/>
    <mergeCell ref="AI15:AI16"/>
    <mergeCell ref="I15:I18"/>
    <mergeCell ref="J15:J18"/>
    <mergeCell ref="K15:K18"/>
    <mergeCell ref="L15:L18"/>
    <mergeCell ref="M15:M18"/>
    <mergeCell ref="O15:O18"/>
    <mergeCell ref="AP13:AP14"/>
    <mergeCell ref="I13:I14"/>
    <mergeCell ref="J13:J14"/>
    <mergeCell ref="K13:K14"/>
    <mergeCell ref="C25:G25"/>
    <mergeCell ref="C24:G24"/>
    <mergeCell ref="C26:G26"/>
    <mergeCell ref="C27:G27"/>
    <mergeCell ref="A22:G22"/>
    <mergeCell ref="AQ15:AQ18"/>
    <mergeCell ref="AG17:AG18"/>
    <mergeCell ref="AH17:AH18"/>
    <mergeCell ref="AI17:AI18"/>
    <mergeCell ref="AJ17:AJ18"/>
    <mergeCell ref="AL17:AL18"/>
    <mergeCell ref="AM17:AM18"/>
    <mergeCell ref="AN17:AN18"/>
    <mergeCell ref="AJ15:AJ16"/>
    <mergeCell ref="AL15:AL16"/>
    <mergeCell ref="AM15:AM16"/>
    <mergeCell ref="AN15:AN16"/>
    <mergeCell ref="AO15:AO18"/>
    <mergeCell ref="AP15:AP18"/>
    <mergeCell ref="P15:P18"/>
    <mergeCell ref="R15:R18"/>
    <mergeCell ref="V15:V18"/>
    <mergeCell ref="AG15:AG16"/>
    <mergeCell ref="AH15:AH16"/>
    <mergeCell ref="AR9:AR10"/>
    <mergeCell ref="AR13:AR14"/>
    <mergeCell ref="AR15:AR18"/>
    <mergeCell ref="AX6:AY6"/>
    <mergeCell ref="AZ6:BA6"/>
    <mergeCell ref="BB6:BC6"/>
    <mergeCell ref="AV7:AW7"/>
    <mergeCell ref="AX7:AY7"/>
    <mergeCell ref="AZ7:BA7"/>
    <mergeCell ref="BB7:BC7"/>
    <mergeCell ref="AV9:AW10"/>
    <mergeCell ref="AV11:AW12"/>
    <mergeCell ref="AV13:AW14"/>
    <mergeCell ref="AV15:AW16"/>
    <mergeCell ref="AV17:AW18"/>
  </mergeCells>
  <conditionalFormatting sqref="I9:J9">
    <cfRule type="containsText" dxfId="1142" priority="157" operator="containsText" text="Muy Baja">
      <formula>NOT(ISERROR(SEARCH("Muy Baja",I9)))</formula>
    </cfRule>
    <cfRule type="containsText" dxfId="1141" priority="158" operator="containsText" text="Baja">
      <formula>NOT(ISERROR(SEARCH("Baja",I9)))</formula>
    </cfRule>
    <cfRule type="containsText" dxfId="1140" priority="159" operator="containsText" text="A l t a">
      <formula>NOT(ISERROR(SEARCH("A l t a",I9)))</formula>
    </cfRule>
    <cfRule type="containsText" dxfId="1139" priority="160" operator="containsText" text="Muy Alta">
      <formula>NOT(ISERROR(SEARCH("Muy Alta",I9)))</formula>
    </cfRule>
    <cfRule type="cellIs" dxfId="1138" priority="161" operator="equal">
      <formula>"Media"</formula>
    </cfRule>
  </conditionalFormatting>
  <conditionalFormatting sqref="I11:J11">
    <cfRule type="containsText" dxfId="1137" priority="133" operator="containsText" text="Muy Baja">
      <formula>NOT(ISERROR(SEARCH("Muy Baja",I11)))</formula>
    </cfRule>
    <cfRule type="containsText" dxfId="1136" priority="134" operator="containsText" text="Baja">
      <formula>NOT(ISERROR(SEARCH("Baja",I11)))</formula>
    </cfRule>
    <cfRule type="containsText" dxfId="1135" priority="135" operator="containsText" text="A l t a">
      <formula>NOT(ISERROR(SEARCH("A l t a",I11)))</formula>
    </cfRule>
    <cfRule type="containsText" dxfId="1134" priority="136" operator="containsText" text="Muy Alta">
      <formula>NOT(ISERROR(SEARCH("Muy Alta",I11)))</formula>
    </cfRule>
    <cfRule type="cellIs" dxfId="1133" priority="137" operator="equal">
      <formula>"Media"</formula>
    </cfRule>
  </conditionalFormatting>
  <conditionalFormatting sqref="I13:J13">
    <cfRule type="containsText" dxfId="1132" priority="105" operator="containsText" text="Muy Baja">
      <formula>NOT(ISERROR(SEARCH("Muy Baja",I13)))</formula>
    </cfRule>
    <cfRule type="containsText" dxfId="1131" priority="106" operator="containsText" text="Baja">
      <formula>NOT(ISERROR(SEARCH("Baja",I13)))</formula>
    </cfRule>
    <cfRule type="containsText" dxfId="1130" priority="107" operator="containsText" text="A l t a">
      <formula>NOT(ISERROR(SEARCH("A l t a",I13)))</formula>
    </cfRule>
    <cfRule type="containsText" dxfId="1129" priority="108" operator="containsText" text="Muy Alta">
      <formula>NOT(ISERROR(SEARCH("Muy Alta",I13)))</formula>
    </cfRule>
    <cfRule type="cellIs" dxfId="1128" priority="109" operator="equal">
      <formula>"Media"</formula>
    </cfRule>
  </conditionalFormatting>
  <conditionalFormatting sqref="I15:J15">
    <cfRule type="containsText" dxfId="1127" priority="77" operator="containsText" text="Muy Baja">
      <formula>NOT(ISERROR(SEARCH("Muy Baja",I15)))</formula>
    </cfRule>
    <cfRule type="containsText" dxfId="1126" priority="78" operator="containsText" text="Baja">
      <formula>NOT(ISERROR(SEARCH("Baja",I15)))</formula>
    </cfRule>
    <cfRule type="containsText" dxfId="1125" priority="79" operator="containsText" text="A l t a">
      <formula>NOT(ISERROR(SEARCH("A l t a",I15)))</formula>
    </cfRule>
    <cfRule type="containsText" dxfId="1124" priority="80" operator="containsText" text="Muy Alta">
      <formula>NOT(ISERROR(SEARCH("Muy Alta",I15)))</formula>
    </cfRule>
    <cfRule type="cellIs" dxfId="1123" priority="81" operator="equal">
      <formula>"Media"</formula>
    </cfRule>
  </conditionalFormatting>
  <conditionalFormatting sqref="L9">
    <cfRule type="containsText" dxfId="1122" priority="166" operator="containsText" text="Catastrófico">
      <formula>NOT(ISERROR(SEARCH("Catastrófico",L9)))</formula>
    </cfRule>
    <cfRule type="containsText" dxfId="1121" priority="167" operator="containsText" text="Mayor">
      <formula>NOT(ISERROR(SEARCH("Mayor",L9)))</formula>
    </cfRule>
    <cfRule type="containsText" dxfId="1120" priority="168" operator="containsText" text="Moderado">
      <formula>NOT(ISERROR(SEARCH("Moderado",L9)))</formula>
    </cfRule>
    <cfRule type="containsText" dxfId="1119" priority="169" operator="containsText" text="Menor">
      <formula>NOT(ISERROR(SEARCH("Menor",L9)))</formula>
    </cfRule>
    <cfRule type="containsText" dxfId="1118" priority="170" operator="containsText" text="Leve">
      <formula>NOT(ISERROR(SEARCH("Leve",L9)))</formula>
    </cfRule>
  </conditionalFormatting>
  <conditionalFormatting sqref="L11">
    <cfRule type="containsText" dxfId="1117" priority="138" operator="containsText" text="Catastrófico">
      <formula>NOT(ISERROR(SEARCH("Catastrófico",L11)))</formula>
    </cfRule>
    <cfRule type="containsText" dxfId="1116" priority="139" operator="containsText" text="Mayor">
      <formula>NOT(ISERROR(SEARCH("Mayor",L11)))</formula>
    </cfRule>
    <cfRule type="containsText" dxfId="1115" priority="140" operator="containsText" text="Moderado">
      <formula>NOT(ISERROR(SEARCH("Moderado",L11)))</formula>
    </cfRule>
    <cfRule type="containsText" dxfId="1114" priority="141" operator="containsText" text="Menor">
      <formula>NOT(ISERROR(SEARCH("Menor",L11)))</formula>
    </cfRule>
    <cfRule type="containsText" dxfId="1113" priority="142" operator="containsText" text="Leve">
      <formula>NOT(ISERROR(SEARCH("Leve",L11)))</formula>
    </cfRule>
  </conditionalFormatting>
  <conditionalFormatting sqref="L13">
    <cfRule type="containsText" dxfId="1112" priority="110" operator="containsText" text="Catastrófico">
      <formula>NOT(ISERROR(SEARCH("Catastrófico",L13)))</formula>
    </cfRule>
    <cfRule type="containsText" dxfId="1111" priority="111" operator="containsText" text="Mayor">
      <formula>NOT(ISERROR(SEARCH("Mayor",L13)))</formula>
    </cfRule>
    <cfRule type="containsText" dxfId="1110" priority="112" operator="containsText" text="Moderado">
      <formula>NOT(ISERROR(SEARCH("Moderado",L13)))</formula>
    </cfRule>
    <cfRule type="containsText" dxfId="1109" priority="113" operator="containsText" text="Menor">
      <formula>NOT(ISERROR(SEARCH("Menor",L13)))</formula>
    </cfRule>
    <cfRule type="containsText" dxfId="1108" priority="114" operator="containsText" text="Leve">
      <formula>NOT(ISERROR(SEARCH("Leve",L13)))</formula>
    </cfRule>
  </conditionalFormatting>
  <conditionalFormatting sqref="L15">
    <cfRule type="containsText" dxfId="1107" priority="82" operator="containsText" text="Catastrófico">
      <formula>NOT(ISERROR(SEARCH("Catastrófico",L15)))</formula>
    </cfRule>
    <cfRule type="containsText" dxfId="1106" priority="83" operator="containsText" text="Mayor">
      <formula>NOT(ISERROR(SEARCH("Mayor",L15)))</formula>
    </cfRule>
    <cfRule type="containsText" dxfId="1105" priority="84" operator="containsText" text="Moderado">
      <formula>NOT(ISERROR(SEARCH("Moderado",L15)))</formula>
    </cfRule>
    <cfRule type="containsText" dxfId="1104" priority="85" operator="containsText" text="Menor">
      <formula>NOT(ISERROR(SEARCH("Menor",L15)))</formula>
    </cfRule>
    <cfRule type="containsText" dxfId="1103" priority="86" operator="containsText" text="Leve">
      <formula>NOT(ISERROR(SEARCH("Leve",L15)))</formula>
    </cfRule>
  </conditionalFormatting>
  <conditionalFormatting sqref="O9:P9">
    <cfRule type="containsText" dxfId="1102" priority="162" operator="containsText" text="Extremo">
      <formula>NOT(ISERROR(SEARCH("Extremo",O9)))</formula>
    </cfRule>
    <cfRule type="containsText" dxfId="1101" priority="163" operator="containsText" text="Alto">
      <formula>NOT(ISERROR(SEARCH("Alto",O9)))</formula>
    </cfRule>
    <cfRule type="containsText" dxfId="1100" priority="164" operator="containsText" text="Moderado">
      <formula>NOT(ISERROR(SEARCH("Moderado",O9)))</formula>
    </cfRule>
    <cfRule type="containsText" dxfId="1099" priority="165" operator="containsText" text="Bajo">
      <formula>NOT(ISERROR(SEARCH("Bajo",O9)))</formula>
    </cfRule>
  </conditionalFormatting>
  <conditionalFormatting sqref="O11:P11">
    <cfRule type="containsText" dxfId="1098" priority="22" operator="containsText" text="Extremo">
      <formula>NOT(ISERROR(SEARCH("Extremo",O11)))</formula>
    </cfRule>
    <cfRule type="containsText" dxfId="1097" priority="23" operator="containsText" text="Alto">
      <formula>NOT(ISERROR(SEARCH("Alto",O11)))</formula>
    </cfRule>
    <cfRule type="containsText" dxfId="1096" priority="24" operator="containsText" text="Moderado">
      <formula>NOT(ISERROR(SEARCH("Moderado",O11)))</formula>
    </cfRule>
    <cfRule type="containsText" dxfId="1095" priority="25" operator="containsText" text="Bajo">
      <formula>NOT(ISERROR(SEARCH("Bajo",O11)))</formula>
    </cfRule>
  </conditionalFormatting>
  <conditionalFormatting sqref="O15:P15">
    <cfRule type="containsText" dxfId="1094" priority="6" operator="containsText" text="Extremo">
      <formula>NOT(ISERROR(SEARCH("Extremo",O15)))</formula>
    </cfRule>
    <cfRule type="containsText" dxfId="1093" priority="7" operator="containsText" text="Alto">
      <formula>NOT(ISERROR(SEARCH("Alto",O15)))</formula>
    </cfRule>
    <cfRule type="containsText" dxfId="1092" priority="8" operator="containsText" text="Moderado">
      <formula>NOT(ISERROR(SEARCH("Moderado",O15)))</formula>
    </cfRule>
    <cfRule type="containsText" dxfId="1091" priority="9" operator="containsText" text="Bajo">
      <formula>NOT(ISERROR(SEARCH("Bajo",O15)))</formula>
    </cfRule>
  </conditionalFormatting>
  <conditionalFormatting sqref="O13:Q13">
    <cfRule type="containsText" dxfId="1090" priority="18" operator="containsText" text="Extremo">
      <formula>NOT(ISERROR(SEARCH("Extremo",O13)))</formula>
    </cfRule>
    <cfRule type="containsText" dxfId="1089" priority="19" operator="containsText" text="Alto">
      <formula>NOT(ISERROR(SEARCH("Alto",O13)))</formula>
    </cfRule>
    <cfRule type="containsText" dxfId="1088" priority="20" operator="containsText" text="Moderado">
      <formula>NOT(ISERROR(SEARCH("Moderado",O13)))</formula>
    </cfRule>
    <cfRule type="containsText" dxfId="1087" priority="21" operator="containsText" text="Bajo">
      <formula>NOT(ISERROR(SEARCH("Bajo",O13)))</formula>
    </cfRule>
  </conditionalFormatting>
  <conditionalFormatting sqref="Q9:V9">
    <cfRule type="containsText" dxfId="1086" priority="46" operator="containsText" text="Extremo">
      <formula>NOT(ISERROR(SEARCH(("Extremo"),(Q9))))</formula>
    </cfRule>
    <cfRule type="containsText" dxfId="1085" priority="47" operator="containsText" text="Alto">
      <formula>NOT(ISERROR(SEARCH(("Alto"),(Q9))))</formula>
    </cfRule>
    <cfRule type="containsText" dxfId="1084" priority="48" operator="containsText" text="Moderado">
      <formula>NOT(ISERROR(SEARCH(("Moderado"),(Q9))))</formula>
    </cfRule>
    <cfRule type="containsText" dxfId="1083" priority="49" operator="containsText" text="Bajo">
      <formula>NOT(ISERROR(SEARCH(("Bajo"),(Q9))))</formula>
    </cfRule>
  </conditionalFormatting>
  <conditionalFormatting sqref="Q11:V11">
    <cfRule type="containsText" dxfId="1082" priority="42" operator="containsText" text="Extremo">
      <formula>NOT(ISERROR(SEARCH(("Extremo"),(Q11))))</formula>
    </cfRule>
    <cfRule type="containsText" dxfId="1081" priority="43" operator="containsText" text="Alto">
      <formula>NOT(ISERROR(SEARCH(("Alto"),(Q11))))</formula>
    </cfRule>
    <cfRule type="containsText" dxfId="1080" priority="44" operator="containsText" text="Moderado">
      <formula>NOT(ISERROR(SEARCH(("Moderado"),(Q11))))</formula>
    </cfRule>
    <cfRule type="containsText" dxfId="1079" priority="45" operator="containsText" text="Bajo">
      <formula>NOT(ISERROR(SEARCH(("Bajo"),(Q11))))</formula>
    </cfRule>
  </conditionalFormatting>
  <conditionalFormatting sqref="Q15:V15 Q16:Q18 S16:U18">
    <cfRule type="containsText" dxfId="1078" priority="10" operator="containsText" text="Extremo">
      <formula>NOT(ISERROR(SEARCH(("Extremo"),(Q15))))</formula>
    </cfRule>
    <cfRule type="containsText" dxfId="1077" priority="11" operator="containsText" text="Alto">
      <formula>NOT(ISERROR(SEARCH(("Alto"),(Q15))))</formula>
    </cfRule>
    <cfRule type="containsText" dxfId="1076" priority="12" operator="containsText" text="Moderado">
      <formula>NOT(ISERROR(SEARCH(("Moderado"),(Q15))))</formula>
    </cfRule>
    <cfRule type="containsText" dxfId="1075" priority="13" operator="containsText" text="Bajo">
      <formula>NOT(ISERROR(SEARCH(("Bajo"),(Q15))))</formula>
    </cfRule>
  </conditionalFormatting>
  <conditionalFormatting sqref="R12:U12">
    <cfRule type="containsText" dxfId="1074" priority="26" operator="containsText" text="Extremo">
      <formula>NOT(ISERROR(SEARCH(("Extremo"),(R12))))</formula>
    </cfRule>
    <cfRule type="containsText" dxfId="1073" priority="27" operator="containsText" text="Alto">
      <formula>NOT(ISERROR(SEARCH(("Alto"),(R12))))</formula>
    </cfRule>
    <cfRule type="containsText" dxfId="1072" priority="28" operator="containsText" text="Moderado">
      <formula>NOT(ISERROR(SEARCH(("Moderado"),(R12))))</formula>
    </cfRule>
    <cfRule type="containsText" dxfId="1071" priority="29" operator="containsText" text="Bajo">
      <formula>NOT(ISERROR(SEARCH(("Bajo"),(R12))))</formula>
    </cfRule>
  </conditionalFormatting>
  <conditionalFormatting sqref="R13:V13">
    <cfRule type="containsText" dxfId="1070" priority="14" operator="containsText" text="Extremo">
      <formula>NOT(ISERROR(SEARCH(("Extremo"),(R13))))</formula>
    </cfRule>
    <cfRule type="containsText" dxfId="1069" priority="15" operator="containsText" text="Alto">
      <formula>NOT(ISERROR(SEARCH(("Alto"),(R13))))</formula>
    </cfRule>
    <cfRule type="containsText" dxfId="1068" priority="16" operator="containsText" text="Moderado">
      <formula>NOT(ISERROR(SEARCH(("Moderado"),(R13))))</formula>
    </cfRule>
    <cfRule type="containsText" dxfId="1067" priority="17" operator="containsText" text="Bajo">
      <formula>NOT(ISERROR(SEARCH(("Bajo"),(R13))))</formula>
    </cfRule>
  </conditionalFormatting>
  <conditionalFormatting sqref="AG9">
    <cfRule type="containsText" dxfId="1066" priority="152" operator="containsText" text="Muy Baja">
      <formula>NOT(ISERROR(SEARCH("Muy Baja",AG9)))</formula>
    </cfRule>
    <cfRule type="containsText" dxfId="1065" priority="153" operator="containsText" text="Baja">
      <formula>NOT(ISERROR(SEARCH("Baja",AG9)))</formula>
    </cfRule>
    <cfRule type="containsText" dxfId="1064" priority="154" operator="containsText" text="A l t a">
      <formula>NOT(ISERROR(SEARCH("A l t a",AG9)))</formula>
    </cfRule>
    <cfRule type="containsText" dxfId="1063" priority="155" operator="containsText" text="Muy Alta">
      <formula>NOT(ISERROR(SEARCH("Muy Alta",AG9)))</formula>
    </cfRule>
    <cfRule type="cellIs" dxfId="1062" priority="156" operator="equal">
      <formula>"Media"</formula>
    </cfRule>
  </conditionalFormatting>
  <conditionalFormatting sqref="AG11">
    <cfRule type="containsText" dxfId="1061" priority="124" operator="containsText" text="Muy Baja">
      <formula>NOT(ISERROR(SEARCH("Muy Baja",AG11)))</formula>
    </cfRule>
    <cfRule type="containsText" dxfId="1060" priority="125" operator="containsText" text="Baja">
      <formula>NOT(ISERROR(SEARCH("Baja",AG11)))</formula>
    </cfRule>
    <cfRule type="containsText" dxfId="1059" priority="126" operator="containsText" text="A l t a">
      <formula>NOT(ISERROR(SEARCH("A l t a",AG11)))</formula>
    </cfRule>
    <cfRule type="containsText" dxfId="1058" priority="127" operator="containsText" text="Muy Alta">
      <formula>NOT(ISERROR(SEARCH("Muy Alta",AG11)))</formula>
    </cfRule>
    <cfRule type="cellIs" dxfId="1057" priority="128" operator="equal">
      <formula>"Media"</formula>
    </cfRule>
  </conditionalFormatting>
  <conditionalFormatting sqref="AG13">
    <cfRule type="containsText" dxfId="1056" priority="96" operator="containsText" text="Muy Baja">
      <formula>NOT(ISERROR(SEARCH("Muy Baja",AG13)))</formula>
    </cfRule>
    <cfRule type="containsText" dxfId="1055" priority="97" operator="containsText" text="Baja">
      <formula>NOT(ISERROR(SEARCH("Baja",AG13)))</formula>
    </cfRule>
    <cfRule type="containsText" dxfId="1054" priority="98" operator="containsText" text="A l t a">
      <formula>NOT(ISERROR(SEARCH("A l t a",AG13)))</formula>
    </cfRule>
    <cfRule type="containsText" dxfId="1053" priority="99" operator="containsText" text="Muy Alta">
      <formula>NOT(ISERROR(SEARCH("Muy Alta",AG13)))</formula>
    </cfRule>
    <cfRule type="cellIs" dxfId="1052" priority="100" operator="equal">
      <formula>"Media"</formula>
    </cfRule>
  </conditionalFormatting>
  <conditionalFormatting sqref="AG15">
    <cfRule type="containsText" dxfId="1051" priority="68" operator="containsText" text="Muy Baja">
      <formula>NOT(ISERROR(SEARCH("Muy Baja",AG15)))</formula>
    </cfRule>
    <cfRule type="containsText" dxfId="1050" priority="69" operator="containsText" text="Baja">
      <formula>NOT(ISERROR(SEARCH("Baja",AG15)))</formula>
    </cfRule>
    <cfRule type="containsText" dxfId="1049" priority="70" operator="containsText" text="A l t a">
      <formula>NOT(ISERROR(SEARCH("A l t a",AG15)))</formula>
    </cfRule>
    <cfRule type="containsText" dxfId="1048" priority="71" operator="containsText" text="Muy Alta">
      <formula>NOT(ISERROR(SEARCH("Muy Alta",AG15)))</formula>
    </cfRule>
    <cfRule type="cellIs" dxfId="1047" priority="72" operator="equal">
      <formula>"Media"</formula>
    </cfRule>
  </conditionalFormatting>
  <conditionalFormatting sqref="AG17">
    <cfRule type="containsText" dxfId="1046" priority="54" operator="containsText" text="Muy Baja">
      <formula>NOT(ISERROR(SEARCH("Muy Baja",AG17)))</formula>
    </cfRule>
    <cfRule type="containsText" dxfId="1045" priority="55" operator="containsText" text="Baja">
      <formula>NOT(ISERROR(SEARCH("Baja",AG17)))</formula>
    </cfRule>
    <cfRule type="containsText" dxfId="1044" priority="56" operator="containsText" text="A l t a">
      <formula>NOT(ISERROR(SEARCH("A l t a",AG17)))</formula>
    </cfRule>
    <cfRule type="containsText" dxfId="1043" priority="57" operator="containsText" text="Muy Alta">
      <formula>NOT(ISERROR(SEARCH("Muy Alta",AG17)))</formula>
    </cfRule>
    <cfRule type="cellIs" dxfId="1042" priority="58" operator="equal">
      <formula>"Media"</formula>
    </cfRule>
  </conditionalFormatting>
  <conditionalFormatting sqref="AI9">
    <cfRule type="containsText" dxfId="1041" priority="147" operator="containsText" text="Catastrófico">
      <formula>NOT(ISERROR(SEARCH("Catastrófico",AI9)))</formula>
    </cfRule>
    <cfRule type="containsText" dxfId="1040" priority="148" operator="containsText" text="Mayor">
      <formula>NOT(ISERROR(SEARCH("Mayor",AI9)))</formula>
    </cfRule>
    <cfRule type="containsText" dxfId="1039" priority="149" operator="containsText" text="Moderado">
      <formula>NOT(ISERROR(SEARCH("Moderado",AI9)))</formula>
    </cfRule>
    <cfRule type="containsText" dxfId="1038" priority="150" operator="containsText" text="Menor">
      <formula>NOT(ISERROR(SEARCH("Menor",AI9)))</formula>
    </cfRule>
    <cfRule type="containsText" dxfId="1037" priority="151" operator="containsText" text="Leve">
      <formula>NOT(ISERROR(SEARCH("Leve",AI9)))</formula>
    </cfRule>
  </conditionalFormatting>
  <conditionalFormatting sqref="AI11">
    <cfRule type="containsText" dxfId="1036" priority="119" operator="containsText" text="Catastrófico">
      <formula>NOT(ISERROR(SEARCH("Catastrófico",AI11)))</formula>
    </cfRule>
    <cfRule type="containsText" dxfId="1035" priority="120" operator="containsText" text="Mayor">
      <formula>NOT(ISERROR(SEARCH("Mayor",AI11)))</formula>
    </cfRule>
    <cfRule type="containsText" dxfId="1034" priority="121" operator="containsText" text="Moderado">
      <formula>NOT(ISERROR(SEARCH("Moderado",AI11)))</formula>
    </cfRule>
    <cfRule type="containsText" dxfId="1033" priority="122" operator="containsText" text="Menor">
      <formula>NOT(ISERROR(SEARCH("Menor",AI11)))</formula>
    </cfRule>
    <cfRule type="containsText" dxfId="1032" priority="123" operator="containsText" text="Leve">
      <formula>NOT(ISERROR(SEARCH("Leve",AI11)))</formula>
    </cfRule>
  </conditionalFormatting>
  <conditionalFormatting sqref="AI13">
    <cfRule type="containsText" dxfId="1031" priority="91" operator="containsText" text="Catastrófico">
      <formula>NOT(ISERROR(SEARCH("Catastrófico",AI13)))</formula>
    </cfRule>
    <cfRule type="containsText" dxfId="1030" priority="92" operator="containsText" text="Mayor">
      <formula>NOT(ISERROR(SEARCH("Mayor",AI13)))</formula>
    </cfRule>
    <cfRule type="containsText" dxfId="1029" priority="93" operator="containsText" text="Moderado">
      <formula>NOT(ISERROR(SEARCH("Moderado",AI13)))</formula>
    </cfRule>
    <cfRule type="containsText" dxfId="1028" priority="94" operator="containsText" text="Menor">
      <formula>NOT(ISERROR(SEARCH("Menor",AI13)))</formula>
    </cfRule>
    <cfRule type="containsText" dxfId="1027" priority="95" operator="containsText" text="Leve">
      <formula>NOT(ISERROR(SEARCH("Leve",AI13)))</formula>
    </cfRule>
  </conditionalFormatting>
  <conditionalFormatting sqref="AI15">
    <cfRule type="containsText" dxfId="1026" priority="63" operator="containsText" text="Catastrófico">
      <formula>NOT(ISERROR(SEARCH("Catastrófico",AI15)))</formula>
    </cfRule>
    <cfRule type="containsText" dxfId="1025" priority="64" operator="containsText" text="Mayor">
      <formula>NOT(ISERROR(SEARCH("Mayor",AI15)))</formula>
    </cfRule>
    <cfRule type="containsText" dxfId="1024" priority="65" operator="containsText" text="Moderado">
      <formula>NOT(ISERROR(SEARCH("Moderado",AI15)))</formula>
    </cfRule>
    <cfRule type="containsText" dxfId="1023" priority="66" operator="containsText" text="Menor">
      <formula>NOT(ISERROR(SEARCH("Menor",AI15)))</formula>
    </cfRule>
    <cfRule type="containsText" dxfId="1022" priority="67" operator="containsText" text="Leve">
      <formula>NOT(ISERROR(SEARCH("Leve",AI15)))</formula>
    </cfRule>
  </conditionalFormatting>
  <conditionalFormatting sqref="AI17">
    <cfRule type="containsText" dxfId="1021" priority="1" operator="containsText" text="Catastrófico">
      <formula>NOT(ISERROR(SEARCH("Catastrófico",AI17)))</formula>
    </cfRule>
    <cfRule type="containsText" dxfId="1020" priority="2" operator="containsText" text="Mayor">
      <formula>NOT(ISERROR(SEARCH("Mayor",AI17)))</formula>
    </cfRule>
    <cfRule type="containsText" dxfId="1019" priority="3" operator="containsText" text="Moderado">
      <formula>NOT(ISERROR(SEARCH("Moderado",AI17)))</formula>
    </cfRule>
    <cfRule type="containsText" dxfId="1018" priority="4" operator="containsText" text="Menor">
      <formula>NOT(ISERROR(SEARCH("Menor",AI17)))</formula>
    </cfRule>
    <cfRule type="containsText" dxfId="1017" priority="5" operator="containsText" text="Leve">
      <formula>NOT(ISERROR(SEARCH("Leve",AI17)))</formula>
    </cfRule>
  </conditionalFormatting>
  <conditionalFormatting sqref="AL9">
    <cfRule type="containsText" dxfId="1016" priority="143" operator="containsText" text="Extremo">
      <formula>NOT(ISERROR(SEARCH("Extremo",AL9)))</formula>
    </cfRule>
    <cfRule type="containsText" dxfId="1015" priority="144" operator="containsText" text="Alto">
      <formula>NOT(ISERROR(SEARCH("Alto",AL9)))</formula>
    </cfRule>
    <cfRule type="containsText" dxfId="1014" priority="145" operator="containsText" text="Moderado">
      <formula>NOT(ISERROR(SEARCH("Moderado",AL9)))</formula>
    </cfRule>
    <cfRule type="containsText" dxfId="1013" priority="146" operator="containsText" text="Bajo">
      <formula>NOT(ISERROR(SEARCH("Bajo",AL9)))</formula>
    </cfRule>
  </conditionalFormatting>
  <conditionalFormatting sqref="AL11">
    <cfRule type="containsText" dxfId="1012" priority="115" operator="containsText" text="Extremo">
      <formula>NOT(ISERROR(SEARCH("Extremo",AL11)))</formula>
    </cfRule>
    <cfRule type="containsText" dxfId="1011" priority="116" operator="containsText" text="Alto">
      <formula>NOT(ISERROR(SEARCH("Alto",AL11)))</formula>
    </cfRule>
    <cfRule type="containsText" dxfId="1010" priority="117" operator="containsText" text="Moderado">
      <formula>NOT(ISERROR(SEARCH("Moderado",AL11)))</formula>
    </cfRule>
    <cfRule type="containsText" dxfId="1009" priority="118" operator="containsText" text="Bajo">
      <formula>NOT(ISERROR(SEARCH("Bajo",AL11)))</formula>
    </cfRule>
  </conditionalFormatting>
  <conditionalFormatting sqref="AL13">
    <cfRule type="containsText" dxfId="1008" priority="87" operator="containsText" text="Extremo">
      <formula>NOT(ISERROR(SEARCH("Extremo",AL13)))</formula>
    </cfRule>
    <cfRule type="containsText" dxfId="1007" priority="88" operator="containsText" text="Alto">
      <formula>NOT(ISERROR(SEARCH("Alto",AL13)))</formula>
    </cfRule>
    <cfRule type="containsText" dxfId="1006" priority="89" operator="containsText" text="Moderado">
      <formula>NOT(ISERROR(SEARCH("Moderado",AL13)))</formula>
    </cfRule>
    <cfRule type="containsText" dxfId="1005" priority="90" operator="containsText" text="Bajo">
      <formula>NOT(ISERROR(SEARCH("Bajo",AL13)))</formula>
    </cfRule>
  </conditionalFormatting>
  <conditionalFormatting sqref="AL15">
    <cfRule type="containsText" dxfId="1004" priority="59" operator="containsText" text="Extremo">
      <formula>NOT(ISERROR(SEARCH("Extremo",AL15)))</formula>
    </cfRule>
    <cfRule type="containsText" dxfId="1003" priority="60" operator="containsText" text="Alto">
      <formula>NOT(ISERROR(SEARCH("Alto",AL15)))</formula>
    </cfRule>
    <cfRule type="containsText" dxfId="1002" priority="61" operator="containsText" text="Moderado">
      <formula>NOT(ISERROR(SEARCH("Moderado",AL15)))</formula>
    </cfRule>
    <cfRule type="containsText" dxfId="1001" priority="62" operator="containsText" text="Bajo">
      <formula>NOT(ISERROR(SEARCH("Bajo",AL15)))</formula>
    </cfRule>
  </conditionalFormatting>
  <conditionalFormatting sqref="AL17">
    <cfRule type="containsText" dxfId="1000" priority="50" operator="containsText" text="Extremo">
      <formula>NOT(ISERROR(SEARCH("Extremo",AL17)))</formula>
    </cfRule>
    <cfRule type="containsText" dxfId="999" priority="51" operator="containsText" text="Alto">
      <formula>NOT(ISERROR(SEARCH("Alto",AL17)))</formula>
    </cfRule>
    <cfRule type="containsText" dxfId="998" priority="52" operator="containsText" text="Moderado">
      <formula>NOT(ISERROR(SEARCH("Moderado",AL17)))</formula>
    </cfRule>
    <cfRule type="containsText" dxfId="997" priority="53" operator="containsText" text="Bajo">
      <formula>NOT(ISERROR(SEARCH("Bajo",AL17)))</formula>
    </cfRule>
  </conditionalFormatting>
  <pageMargins left="0.25" right="0.25" top="0.75" bottom="0.75" header="0.3" footer="0.3"/>
  <pageSetup paperSize="5" scale="27" fitToWidth="0" orientation="landscape" r:id="rId1"/>
  <headerFooter>
    <oddFooter>&amp;RCódigo: GMC-F-05
Vigencia: 18/03/2023
Versión: 05</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8DB8-1BAE-415E-85AA-3EAA8C0F08C0}">
  <sheetPr>
    <tabColor rgb="FF00B050"/>
    <pageSetUpPr fitToPage="1"/>
  </sheetPr>
  <dimension ref="A1:BD29"/>
  <sheetViews>
    <sheetView topLeftCell="I13" zoomScale="89" zoomScaleNormal="89" workbookViewId="0">
      <selection activeCell="T16" sqref="T16"/>
    </sheetView>
  </sheetViews>
  <sheetFormatPr baseColWidth="10" defaultRowHeight="15"/>
  <cols>
    <col min="4" max="4" width="22" customWidth="1"/>
    <col min="5" max="5" width="26.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44.42578125" customWidth="1"/>
    <col min="19" max="19" width="37" customWidth="1"/>
    <col min="20" max="20" width="28.28515625" customWidth="1"/>
    <col min="21" max="22" width="28.140625" customWidth="1"/>
    <col min="23" max="23" width="24.2851562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1.140625" customWidth="1"/>
    <col min="43" max="44" width="20.7109375" customWidth="1"/>
    <col min="45" max="45" width="19.7109375" customWidth="1"/>
    <col min="46" max="46" width="21.42578125" customWidth="1"/>
    <col min="47" max="47" width="15.28515625" customWidth="1"/>
    <col min="49" max="50" width="30.28515625" customWidth="1"/>
    <col min="51" max="51" width="23.42578125" bestFit="1" customWidth="1"/>
    <col min="52" max="52" width="21.5703125" customWidth="1"/>
    <col min="53" max="53" width="23.42578125" bestFit="1" customWidth="1"/>
    <col min="55" max="55" width="23.42578125" bestFit="1" customWidth="1"/>
  </cols>
  <sheetData>
    <row r="1" spans="2:56" ht="22.5" customHeight="1">
      <c r="B1" s="172"/>
      <c r="C1" s="172"/>
      <c r="D1" s="172"/>
      <c r="E1" s="173" t="s">
        <v>367</v>
      </c>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55" t="s">
        <v>368</v>
      </c>
    </row>
    <row r="2" spans="2: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2: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4" t="s">
        <v>993</v>
      </c>
    </row>
    <row r="4" spans="2:56">
      <c r="B4" s="171"/>
      <c r="C4" s="171"/>
    </row>
    <row r="5" spans="2:56" ht="57.75" customHeight="1">
      <c r="B5" s="174" t="s">
        <v>238</v>
      </c>
      <c r="C5" s="174"/>
      <c r="D5" s="174"/>
      <c r="E5" s="333" t="s">
        <v>369</v>
      </c>
      <c r="F5" s="333"/>
      <c r="G5" s="333"/>
      <c r="H5" s="333"/>
      <c r="I5" s="333"/>
      <c r="J5" s="33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2: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2:56" ht="15" customHeight="1">
      <c r="B7" s="180"/>
      <c r="C7" s="181"/>
      <c r="D7" s="181"/>
      <c r="E7" s="181"/>
      <c r="F7" s="181"/>
      <c r="G7" s="181"/>
      <c r="H7" s="181"/>
      <c r="I7" s="181"/>
      <c r="J7" s="181"/>
      <c r="K7" s="181"/>
      <c r="L7" s="181"/>
      <c r="M7" s="182"/>
      <c r="N7" s="188" t="s">
        <v>241</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93" t="s">
        <v>277</v>
      </c>
      <c r="AX7" s="293"/>
      <c r="AY7" s="293" t="s">
        <v>278</v>
      </c>
      <c r="AZ7" s="293"/>
      <c r="BA7" s="293" t="s">
        <v>279</v>
      </c>
      <c r="BB7" s="293"/>
      <c r="BC7" s="293" t="s">
        <v>280</v>
      </c>
      <c r="BD7" s="293"/>
    </row>
    <row r="8" spans="2:56" s="3" customFormat="1" ht="89.25" customHeight="1">
      <c r="B8" s="21" t="s">
        <v>229</v>
      </c>
      <c r="C8" s="53" t="s">
        <v>230</v>
      </c>
      <c r="D8" s="21" t="s">
        <v>231</v>
      </c>
      <c r="E8" s="21" t="s">
        <v>370</v>
      </c>
      <c r="F8" s="21" t="s">
        <v>233</v>
      </c>
      <c r="G8" s="21" t="s">
        <v>82</v>
      </c>
      <c r="H8" s="196" t="s">
        <v>83</v>
      </c>
      <c r="I8" s="196"/>
      <c r="J8" s="21" t="s">
        <v>1</v>
      </c>
      <c r="K8" s="21" t="s">
        <v>2</v>
      </c>
      <c r="L8" s="196" t="s">
        <v>84</v>
      </c>
      <c r="M8" s="196"/>
      <c r="N8" s="21" t="s">
        <v>2</v>
      </c>
      <c r="O8" s="21"/>
      <c r="P8" s="21" t="s">
        <v>3</v>
      </c>
      <c r="Q8" s="54" t="s">
        <v>192</v>
      </c>
      <c r="R8" s="53" t="s">
        <v>371</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2:56" s="7" customFormat="1" ht="132.75" customHeight="1">
      <c r="B9" s="193">
        <v>1</v>
      </c>
      <c r="C9" s="197" t="s">
        <v>59</v>
      </c>
      <c r="D9" s="195" t="s">
        <v>60</v>
      </c>
      <c r="E9" s="195" t="s">
        <v>372</v>
      </c>
      <c r="F9" s="195" t="s">
        <v>373</v>
      </c>
      <c r="G9" s="195" t="s">
        <v>61</v>
      </c>
      <c r="H9" s="195" t="s">
        <v>10</v>
      </c>
      <c r="I9" s="193">
        <v>12</v>
      </c>
      <c r="J9" s="193" t="str">
        <f>IFERROR(VLOOKUP(H9,[11]Tablas!$A$15:$C$19,3,0)," ")</f>
        <v>Baja</v>
      </c>
      <c r="K9" s="194">
        <f>IFERROR(VLOOKUP(H9,[11]Tablas!$A$15:$B$19,2,0)," ")</f>
        <v>0.4</v>
      </c>
      <c r="L9" s="195" t="s">
        <v>247</v>
      </c>
      <c r="M9" s="193" t="str">
        <f>IFERROR(VLOOKUP(L9,[11]Tablas!$A$23:$C$32,3,0)," ")</f>
        <v>Menor</v>
      </c>
      <c r="N9" s="194">
        <f>IFERROR(VLOOKUP(L9,[11]Tablas!$A$23:$B$32,2,0)," ")</f>
        <v>0.4</v>
      </c>
      <c r="O9" s="17" t="str">
        <f>CONCATENATE(J9,M9)</f>
        <v>BajaMenor</v>
      </c>
      <c r="P9" s="193" t="str">
        <f>IFERROR(VLOOKUP(O9,[11]Tablas!$C$34:$D$58,2,0)," ")</f>
        <v>Moderado</v>
      </c>
      <c r="Q9" s="209" t="s">
        <v>374</v>
      </c>
      <c r="R9" s="49" t="s">
        <v>375</v>
      </c>
      <c r="S9" s="49" t="s">
        <v>376</v>
      </c>
      <c r="T9" s="209" t="s">
        <v>377</v>
      </c>
      <c r="U9" s="49" t="s">
        <v>327</v>
      </c>
      <c r="V9" s="49" t="s">
        <v>220</v>
      </c>
      <c r="W9" s="209" t="s">
        <v>378</v>
      </c>
      <c r="X9" s="16" t="s">
        <v>69</v>
      </c>
      <c r="Y9" s="16"/>
      <c r="Z9" s="16" t="s">
        <v>48</v>
      </c>
      <c r="AA9" s="16" t="s">
        <v>51</v>
      </c>
      <c r="AB9" s="16" t="str">
        <f t="shared" ref="AB9:AB23" si="0">CONCATENATE(Z9,AA9)</f>
        <v>PreventivoManual</v>
      </c>
      <c r="AC9" s="17">
        <f>IFERROR(VLOOKUP(AB9,[11]Tablas!C$73:D$78,2,0)," ")</f>
        <v>0.4</v>
      </c>
      <c r="AD9" s="18" t="s">
        <v>53</v>
      </c>
      <c r="AE9" s="18" t="s">
        <v>55</v>
      </c>
      <c r="AF9" s="16" t="s">
        <v>212</v>
      </c>
      <c r="AG9" s="17">
        <f>K9-(K9*AC9)</f>
        <v>0.24</v>
      </c>
      <c r="AH9" s="193" t="str">
        <f>IF(AG11&lt;20%,"Muy Baja",IF(AG11&lt;40%,"Baja",IF(AG11&lt;60%,"Media",IF(AG11&lt;80%,"A l t a",IF(AG11&gt;80%,"Muy Alta")))))</f>
        <v>Muy Baja</v>
      </c>
      <c r="AI9" s="204">
        <f>+AG9-(AG9*AC11)</f>
        <v>0.14399999999999999</v>
      </c>
      <c r="AJ9" s="193" t="str">
        <f>+M9</f>
        <v>Menor</v>
      </c>
      <c r="AK9" s="204">
        <f>+N9</f>
        <v>0.4</v>
      </c>
      <c r="AL9" s="46" t="str">
        <f>CONCATENATE(AH9,AJ9)</f>
        <v>Muy BajaMenor</v>
      </c>
      <c r="AM9" s="193" t="str">
        <f>IFERROR(VLOOKUP(AL9,[11]Tablas!$C$34:$D$58,2,0)," ")</f>
        <v>Bajo</v>
      </c>
      <c r="AN9" s="193" t="s">
        <v>71</v>
      </c>
      <c r="AO9" s="195" t="str">
        <f>VLOOKUP(AM9,[11]Tablas!$A$104:$B$108,2,0)</f>
        <v>No</v>
      </c>
      <c r="AP9" s="277" t="s">
        <v>379</v>
      </c>
      <c r="AQ9" s="16"/>
      <c r="AR9" s="16"/>
      <c r="AS9" s="16"/>
      <c r="AT9" s="16"/>
      <c r="AU9" s="16"/>
      <c r="AV9" s="16"/>
      <c r="AW9" s="285" t="s">
        <v>915</v>
      </c>
      <c r="AX9" s="286"/>
      <c r="AY9" s="102" t="s">
        <v>215</v>
      </c>
      <c r="AZ9" s="16"/>
      <c r="BA9" s="102" t="s">
        <v>215</v>
      </c>
      <c r="BB9" s="16"/>
      <c r="BC9" s="102" t="s">
        <v>215</v>
      </c>
      <c r="BD9" s="16"/>
    </row>
    <row r="10" spans="2:56" s="7" customFormat="1" ht="162" customHeight="1">
      <c r="B10" s="193"/>
      <c r="C10" s="197"/>
      <c r="D10" s="195"/>
      <c r="E10" s="195"/>
      <c r="F10" s="195"/>
      <c r="G10" s="195"/>
      <c r="H10" s="195"/>
      <c r="I10" s="193"/>
      <c r="J10" s="193"/>
      <c r="K10" s="194"/>
      <c r="L10" s="195"/>
      <c r="M10" s="193"/>
      <c r="N10" s="194"/>
      <c r="O10" s="17"/>
      <c r="P10" s="193"/>
      <c r="Q10" s="297"/>
      <c r="R10" s="49" t="s">
        <v>380</v>
      </c>
      <c r="S10" s="49" t="s">
        <v>381</v>
      </c>
      <c r="T10" s="210"/>
      <c r="U10" s="49" t="s">
        <v>302</v>
      </c>
      <c r="V10" s="49" t="s">
        <v>220</v>
      </c>
      <c r="W10" s="297"/>
      <c r="X10" s="16" t="s">
        <v>266</v>
      </c>
      <c r="Y10" s="16"/>
      <c r="Z10" s="16" t="s">
        <v>49</v>
      </c>
      <c r="AA10" s="16" t="s">
        <v>51</v>
      </c>
      <c r="AB10" s="16" t="str">
        <f t="shared" si="0"/>
        <v>DetectivoManual</v>
      </c>
      <c r="AC10" s="17">
        <f>IFERROR(VLOOKUP(AB10,[11]Tablas!C74:D79,2,0)," ")</f>
        <v>0.3</v>
      </c>
      <c r="AD10" s="18" t="s">
        <v>53</v>
      </c>
      <c r="AE10" s="18" t="s">
        <v>55</v>
      </c>
      <c r="AF10" s="16" t="s">
        <v>212</v>
      </c>
      <c r="AG10" s="17">
        <f>K10-(K10*AC10)</f>
        <v>0</v>
      </c>
      <c r="AH10" s="193"/>
      <c r="AI10" s="204"/>
      <c r="AJ10" s="193"/>
      <c r="AK10" s="204"/>
      <c r="AL10" s="46"/>
      <c r="AM10" s="193"/>
      <c r="AN10" s="193"/>
      <c r="AO10" s="195"/>
      <c r="AP10" s="296"/>
      <c r="AQ10" s="16"/>
      <c r="AR10" s="16"/>
      <c r="AS10" s="16"/>
      <c r="AT10" s="16"/>
      <c r="AU10" s="16"/>
      <c r="AV10" s="100"/>
      <c r="AW10" s="287"/>
      <c r="AX10" s="272"/>
      <c r="AY10" s="102" t="s">
        <v>215</v>
      </c>
      <c r="AZ10" s="16"/>
      <c r="BA10" s="102" t="s">
        <v>215</v>
      </c>
      <c r="BB10" s="16"/>
      <c r="BC10" s="102" t="s">
        <v>215</v>
      </c>
      <c r="BD10" s="16"/>
    </row>
    <row r="11" spans="2:56" ht="218.25" customHeight="1">
      <c r="B11" s="193"/>
      <c r="C11" s="197"/>
      <c r="D11" s="195"/>
      <c r="E11" s="195"/>
      <c r="F11" s="195"/>
      <c r="G11" s="195"/>
      <c r="H11" s="195"/>
      <c r="I11" s="193"/>
      <c r="J11" s="193"/>
      <c r="K11" s="194"/>
      <c r="L11" s="195"/>
      <c r="M11" s="193"/>
      <c r="N11" s="194"/>
      <c r="O11" s="14"/>
      <c r="P11" s="193"/>
      <c r="Q11" s="210"/>
      <c r="R11" s="1" t="s">
        <v>382</v>
      </c>
      <c r="S11" s="49" t="s">
        <v>383</v>
      </c>
      <c r="T11" s="18" t="s">
        <v>384</v>
      </c>
      <c r="U11" s="49" t="s">
        <v>385</v>
      </c>
      <c r="V11" s="49" t="s">
        <v>386</v>
      </c>
      <c r="W11" s="210"/>
      <c r="X11" s="16" t="s">
        <v>69</v>
      </c>
      <c r="Y11" s="16"/>
      <c r="Z11" s="16" t="s">
        <v>48</v>
      </c>
      <c r="AA11" s="16" t="s">
        <v>51</v>
      </c>
      <c r="AB11" s="16" t="str">
        <f t="shared" si="0"/>
        <v>PreventivoManual</v>
      </c>
      <c r="AC11" s="17">
        <f>IFERROR(VLOOKUP(AB11,[11]Tablas!C74:D79,2,0)," ")</f>
        <v>0.4</v>
      </c>
      <c r="AD11" s="18" t="s">
        <v>53</v>
      </c>
      <c r="AE11" s="16" t="s">
        <v>55</v>
      </c>
      <c r="AF11" s="16" t="s">
        <v>212</v>
      </c>
      <c r="AG11" s="20">
        <f>+AG9-(AG9*AC11)</f>
        <v>0.14399999999999999</v>
      </c>
      <c r="AH11" s="193"/>
      <c r="AI11" s="193"/>
      <c r="AJ11" s="193"/>
      <c r="AK11" s="193"/>
      <c r="AL11" s="38"/>
      <c r="AM11" s="193"/>
      <c r="AN11" s="193"/>
      <c r="AO11" s="195"/>
      <c r="AP11" s="278"/>
      <c r="AQ11" s="14"/>
      <c r="AR11" s="14"/>
      <c r="AS11" s="14"/>
      <c r="AT11" s="14"/>
      <c r="AU11" s="14"/>
      <c r="AV11" s="101"/>
      <c r="AW11" s="288"/>
      <c r="AX11" s="274"/>
      <c r="AY11" s="102" t="s">
        <v>215</v>
      </c>
      <c r="AZ11" s="16"/>
      <c r="BA11" s="102" t="s">
        <v>215</v>
      </c>
      <c r="BB11" s="16"/>
      <c r="BC11" s="102" t="s">
        <v>215</v>
      </c>
      <c r="BD11" s="16"/>
    </row>
    <row r="12" spans="2:56" ht="157.5" customHeight="1">
      <c r="B12" s="193">
        <v>2</v>
      </c>
      <c r="C12" s="197" t="s">
        <v>59</v>
      </c>
      <c r="D12" s="195" t="s">
        <v>387</v>
      </c>
      <c r="E12" s="197" t="s">
        <v>388</v>
      </c>
      <c r="F12" s="195" t="s">
        <v>389</v>
      </c>
      <c r="G12" s="195" t="s">
        <v>61</v>
      </c>
      <c r="H12" s="195" t="s">
        <v>390</v>
      </c>
      <c r="I12" s="193">
        <v>3205</v>
      </c>
      <c r="J12" s="193" t="s">
        <v>15</v>
      </c>
      <c r="K12" s="194" t="str">
        <f>IFERROR(VLOOKUP(H12,[11]Tablas!$A$15:$B$19,2,0)," ")</f>
        <v xml:space="preserve"> </v>
      </c>
      <c r="L12" s="195" t="s">
        <v>247</v>
      </c>
      <c r="M12" s="193" t="str">
        <f>IFERROR(VLOOKUP(L12,[11]Tablas!$A$23:$C$32,3,0)," ")</f>
        <v>Menor</v>
      </c>
      <c r="N12" s="194">
        <f>IFERROR(VLOOKUP(L12,[11]Tablas!$A$23:$B$32,2,0)," ")</f>
        <v>0.4</v>
      </c>
      <c r="O12" s="17" t="str">
        <f>CONCATENATE(J12,M12)</f>
        <v>A l t aMenor</v>
      </c>
      <c r="P12" s="193" t="str">
        <f>IFERROR(VLOOKUP(O12,[11]Tablas!$C$34:$D$58,2,0)," ")</f>
        <v>Moderado</v>
      </c>
      <c r="Q12" s="209" t="s">
        <v>374</v>
      </c>
      <c r="R12" s="96" t="s">
        <v>391</v>
      </c>
      <c r="S12" s="96" t="s">
        <v>392</v>
      </c>
      <c r="T12" s="96" t="s">
        <v>393</v>
      </c>
      <c r="U12" s="96" t="s">
        <v>327</v>
      </c>
      <c r="V12" s="96" t="s">
        <v>394</v>
      </c>
      <c r="W12" s="334" t="s">
        <v>395</v>
      </c>
      <c r="X12" s="16" t="s">
        <v>266</v>
      </c>
      <c r="Y12" s="16"/>
      <c r="Z12" s="16" t="s">
        <v>48</v>
      </c>
      <c r="AA12" s="16" t="s">
        <v>51</v>
      </c>
      <c r="AB12" s="16" t="str">
        <f t="shared" si="0"/>
        <v>PreventivoManual</v>
      </c>
      <c r="AC12" s="17">
        <f>IFERROR(VLOOKUP(AB12,[11]Tablas!C75:D80,2,0)," ")</f>
        <v>0.4</v>
      </c>
      <c r="AD12" s="18" t="s">
        <v>54</v>
      </c>
      <c r="AE12" s="16" t="s">
        <v>55</v>
      </c>
      <c r="AF12" s="16" t="s">
        <v>212</v>
      </c>
      <c r="AG12" s="17" t="str">
        <f>IFERROR(K12-(K12*AC12)," ")</f>
        <v xml:space="preserve"> </v>
      </c>
      <c r="AH12" s="193" t="str">
        <f>IF(AG13&lt;20%,"Muy Baja",IF(AG13&lt;40%,"Baja",IF(AG13&lt;60%,"Media",IF(AG13&lt;80%,"A l t a",IF(AG13&gt;80%,"Muy Alta")))))</f>
        <v>Muy Baja</v>
      </c>
      <c r="AI12" s="193" t="str">
        <f>IFERROR(AG12-(AG12*AC13)," ")</f>
        <v xml:space="preserve"> </v>
      </c>
      <c r="AJ12" s="193" t="str">
        <f>+M12</f>
        <v>Menor</v>
      </c>
      <c r="AK12" s="204">
        <f>+N12</f>
        <v>0.4</v>
      </c>
      <c r="AL12" s="46" t="str">
        <f>CONCATENATE(AH12,AJ12)</f>
        <v>Muy BajaMenor</v>
      </c>
      <c r="AM12" s="193" t="str">
        <f>IFERROR(VLOOKUP(AL12,[11]Tablas!$C$34:$D$58,2,0)," ")</f>
        <v>Bajo</v>
      </c>
      <c r="AN12" s="193" t="s">
        <v>71</v>
      </c>
      <c r="AO12" s="195" t="str">
        <f>IFERROR(VLOOKUP(AM12,[11]Tablas!$A$104:$B$108,2,0)," ")</f>
        <v>No</v>
      </c>
      <c r="AP12" s="331" t="s">
        <v>396</v>
      </c>
      <c r="AQ12" s="209" t="s">
        <v>397</v>
      </c>
      <c r="AR12" s="215">
        <v>44928</v>
      </c>
      <c r="AS12" s="220">
        <v>45291</v>
      </c>
      <c r="AT12" s="215">
        <v>45168</v>
      </c>
      <c r="AU12" s="14"/>
      <c r="AV12" s="101" t="s">
        <v>398</v>
      </c>
      <c r="AW12" s="285" t="s">
        <v>915</v>
      </c>
      <c r="AX12" s="286"/>
      <c r="AY12" s="102" t="s">
        <v>215</v>
      </c>
      <c r="AZ12" s="16"/>
      <c r="BA12" s="102" t="s">
        <v>215</v>
      </c>
      <c r="BB12" s="16"/>
      <c r="BC12" s="102" t="s">
        <v>215</v>
      </c>
      <c r="BD12" s="16"/>
    </row>
    <row r="13" spans="2:56" ht="155.25" customHeight="1">
      <c r="B13" s="193"/>
      <c r="C13" s="197"/>
      <c r="D13" s="195"/>
      <c r="E13" s="197"/>
      <c r="F13" s="195"/>
      <c r="G13" s="195"/>
      <c r="H13" s="195"/>
      <c r="I13" s="193"/>
      <c r="J13" s="193"/>
      <c r="K13" s="194"/>
      <c r="L13" s="195"/>
      <c r="M13" s="193"/>
      <c r="N13" s="194"/>
      <c r="O13" s="14"/>
      <c r="P13" s="193"/>
      <c r="Q13" s="210"/>
      <c r="R13" s="96" t="s">
        <v>399</v>
      </c>
      <c r="S13" s="97" t="s">
        <v>400</v>
      </c>
      <c r="T13" s="96" t="s">
        <v>393</v>
      </c>
      <c r="U13" s="96" t="s">
        <v>264</v>
      </c>
      <c r="V13" s="96" t="s">
        <v>401</v>
      </c>
      <c r="W13" s="335"/>
      <c r="X13" s="16" t="s">
        <v>266</v>
      </c>
      <c r="Y13" s="16"/>
      <c r="Z13" s="16" t="s">
        <v>48</v>
      </c>
      <c r="AA13" s="16" t="s">
        <v>51</v>
      </c>
      <c r="AB13" s="16" t="str">
        <f t="shared" si="0"/>
        <v>PreventivoManual</v>
      </c>
      <c r="AC13" s="17">
        <f>IFERROR(VLOOKUP(AB13,[11]Tablas!C76:D81,2,0)," ")</f>
        <v>0.4</v>
      </c>
      <c r="AD13" s="18" t="s">
        <v>54</v>
      </c>
      <c r="AE13" s="16" t="s">
        <v>55</v>
      </c>
      <c r="AF13" s="16" t="s">
        <v>212</v>
      </c>
      <c r="AG13" s="20">
        <f>IFERROR(AG12-(AG12*AC13),0)</f>
        <v>0</v>
      </c>
      <c r="AH13" s="193"/>
      <c r="AI13" s="193"/>
      <c r="AJ13" s="193"/>
      <c r="AK13" s="193"/>
      <c r="AL13" s="38"/>
      <c r="AM13" s="193"/>
      <c r="AN13" s="193"/>
      <c r="AO13" s="195"/>
      <c r="AP13" s="332"/>
      <c r="AQ13" s="210"/>
      <c r="AR13" s="216"/>
      <c r="AS13" s="221"/>
      <c r="AT13" s="216"/>
      <c r="AU13" s="14"/>
      <c r="AV13" s="101"/>
      <c r="AW13" s="288"/>
      <c r="AX13" s="274"/>
      <c r="AY13" s="102" t="s">
        <v>215</v>
      </c>
      <c r="AZ13" s="16"/>
      <c r="BA13" s="102" t="s">
        <v>215</v>
      </c>
      <c r="BB13" s="16"/>
      <c r="BC13" s="102" t="s">
        <v>215</v>
      </c>
      <c r="BD13" s="16"/>
    </row>
    <row r="14" spans="2:56" ht="102.75" customHeight="1">
      <c r="B14" s="193">
        <v>3</v>
      </c>
      <c r="C14" s="197" t="s">
        <v>59</v>
      </c>
      <c r="D14" s="195" t="s">
        <v>387</v>
      </c>
      <c r="E14" s="195" t="s">
        <v>402</v>
      </c>
      <c r="F14" s="195" t="s">
        <v>403</v>
      </c>
      <c r="G14" s="195" t="s">
        <v>61</v>
      </c>
      <c r="H14" s="195" t="s">
        <v>390</v>
      </c>
      <c r="I14" s="193">
        <v>600</v>
      </c>
      <c r="J14" s="193" t="s">
        <v>15</v>
      </c>
      <c r="K14" s="194" t="str">
        <f>IFERROR(VLOOKUP(H14,[11]Tablas!$A$15:$B$19,2,0)," ")</f>
        <v xml:space="preserve"> </v>
      </c>
      <c r="L14" s="195" t="s">
        <v>247</v>
      </c>
      <c r="M14" s="193" t="str">
        <f>IFERROR(VLOOKUP(L14,[11]Tablas!$A$23:$C$32,3,0)," ")</f>
        <v>Menor</v>
      </c>
      <c r="N14" s="194">
        <f>IFERROR(VLOOKUP(L14,[11]Tablas!$A$23:$B$32,2,0)," ")</f>
        <v>0.4</v>
      </c>
      <c r="O14" s="17" t="str">
        <f>CONCATENATE(J14,M14)</f>
        <v>A l t aMenor</v>
      </c>
      <c r="P14" s="193" t="str">
        <f>IFERROR(VLOOKUP(O14,[11]Tablas!$C$34:$D$58,2,0)," ")</f>
        <v>Moderado</v>
      </c>
      <c r="Q14" s="60" t="s">
        <v>374</v>
      </c>
      <c r="R14" s="49" t="s">
        <v>404</v>
      </c>
      <c r="S14" s="49" t="s">
        <v>405</v>
      </c>
      <c r="T14" s="49" t="s">
        <v>393</v>
      </c>
      <c r="U14" s="49" t="s">
        <v>406</v>
      </c>
      <c r="V14" s="49" t="s">
        <v>407</v>
      </c>
      <c r="W14" s="49" t="s">
        <v>408</v>
      </c>
      <c r="X14" s="16" t="s">
        <v>266</v>
      </c>
      <c r="Y14" s="16"/>
      <c r="Z14" s="16" t="s">
        <v>48</v>
      </c>
      <c r="AA14" s="16" t="s">
        <v>51</v>
      </c>
      <c r="AB14" s="16" t="str">
        <f t="shared" si="0"/>
        <v>PreventivoManual</v>
      </c>
      <c r="AC14" s="17">
        <f>IFERROR(VLOOKUP(AB14,[11]Tablas!C$73:D$78,2,0)," ")</f>
        <v>0.4</v>
      </c>
      <c r="AD14" s="18" t="s">
        <v>54</v>
      </c>
      <c r="AE14" s="16" t="s">
        <v>55</v>
      </c>
      <c r="AF14" s="16" t="s">
        <v>305</v>
      </c>
      <c r="AG14" s="17" t="str">
        <f>IFERROR(K14-(K14*AC14)," ")</f>
        <v xml:space="preserve"> </v>
      </c>
      <c r="AH14" s="193" t="s">
        <v>255</v>
      </c>
      <c r="AI14" s="193" t="str">
        <f>IFERROR(AG14-(AG14*AC15)," ")</f>
        <v xml:space="preserve"> </v>
      </c>
      <c r="AJ14" s="193" t="str">
        <f>+M14</f>
        <v>Menor</v>
      </c>
      <c r="AK14" s="204">
        <f>+N14</f>
        <v>0.4</v>
      </c>
      <c r="AL14" s="46" t="str">
        <f>CONCATENATE(AH14,AJ14)</f>
        <v>bajaMenor</v>
      </c>
      <c r="AM14" s="193" t="str">
        <f>IFERROR(VLOOKUP(AL14,[11]Tablas!$C$34:$D$58,2,0)," ")</f>
        <v>Moderado</v>
      </c>
      <c r="AN14" s="193" t="s">
        <v>71</v>
      </c>
      <c r="AO14" s="195" t="str">
        <f>IFERROR(VLOOKUP(AM14,[11]Tablas!$A$104:$B$108,2,0)," ")</f>
        <v>Si</v>
      </c>
      <c r="AP14" s="209" t="s">
        <v>409</v>
      </c>
      <c r="AQ14" s="209" t="s">
        <v>410</v>
      </c>
      <c r="AR14" s="215">
        <v>44928</v>
      </c>
      <c r="AS14" s="220">
        <v>45291</v>
      </c>
      <c r="AT14" s="220">
        <v>45169</v>
      </c>
      <c r="AU14" s="14"/>
      <c r="AV14" s="222" t="s">
        <v>398</v>
      </c>
      <c r="AW14" s="285" t="s">
        <v>915</v>
      </c>
      <c r="AX14" s="286"/>
      <c r="AY14" s="102" t="s">
        <v>215</v>
      </c>
      <c r="AZ14" s="16"/>
      <c r="BA14" s="102" t="s">
        <v>215</v>
      </c>
      <c r="BB14" s="16"/>
      <c r="BC14" s="102" t="s">
        <v>215</v>
      </c>
      <c r="BD14" s="16"/>
    </row>
    <row r="15" spans="2:56" ht="60.75" customHeight="1">
      <c r="B15" s="193"/>
      <c r="C15" s="197"/>
      <c r="D15" s="195"/>
      <c r="E15" s="195"/>
      <c r="F15" s="195"/>
      <c r="G15" s="195"/>
      <c r="H15" s="195"/>
      <c r="I15" s="193"/>
      <c r="J15" s="193"/>
      <c r="K15" s="194"/>
      <c r="L15" s="195"/>
      <c r="M15" s="193"/>
      <c r="N15" s="194"/>
      <c r="O15" s="14"/>
      <c r="P15" s="193"/>
      <c r="Q15" s="38"/>
      <c r="R15" s="98"/>
      <c r="T15" s="98"/>
      <c r="U15" s="14"/>
      <c r="V15" s="14"/>
      <c r="W15" s="14"/>
      <c r="X15" s="16"/>
      <c r="Y15" s="16"/>
      <c r="Z15" s="16"/>
      <c r="AA15" s="16"/>
      <c r="AB15" s="16" t="str">
        <f t="shared" si="0"/>
        <v/>
      </c>
      <c r="AC15" s="17" t="str">
        <f>IFERROR(VLOOKUP(AB15,[11]Tablas!C$73:D$78,2,0)," ")</f>
        <v xml:space="preserve"> </v>
      </c>
      <c r="AD15" s="16"/>
      <c r="AE15" s="16"/>
      <c r="AF15" s="16"/>
      <c r="AG15" s="20">
        <f>IFERROR(AG14-(AG14*AC15),0)</f>
        <v>0</v>
      </c>
      <c r="AH15" s="193"/>
      <c r="AI15" s="193"/>
      <c r="AJ15" s="193"/>
      <c r="AK15" s="193"/>
      <c r="AL15" s="38"/>
      <c r="AM15" s="193"/>
      <c r="AN15" s="193"/>
      <c r="AO15" s="195"/>
      <c r="AP15" s="210"/>
      <c r="AQ15" s="210"/>
      <c r="AR15" s="216"/>
      <c r="AS15" s="221"/>
      <c r="AT15" s="221"/>
      <c r="AU15" s="14"/>
      <c r="AV15" s="223"/>
      <c r="AW15" s="288"/>
      <c r="AX15" s="274"/>
      <c r="AY15" s="102" t="s">
        <v>215</v>
      </c>
      <c r="AZ15" s="16"/>
      <c r="BA15" s="102" t="s">
        <v>215</v>
      </c>
      <c r="BB15" s="16"/>
      <c r="BC15" s="102" t="s">
        <v>215</v>
      </c>
      <c r="BD15" s="16"/>
    </row>
    <row r="16" spans="2:56" ht="192" customHeight="1">
      <c r="B16" s="193">
        <v>4</v>
      </c>
      <c r="C16" s="198" t="s">
        <v>411</v>
      </c>
      <c r="D16" s="198" t="s">
        <v>412</v>
      </c>
      <c r="E16" s="198" t="s">
        <v>413</v>
      </c>
      <c r="F16" s="198" t="s">
        <v>414</v>
      </c>
      <c r="G16" s="195" t="s">
        <v>61</v>
      </c>
      <c r="H16" s="195" t="s">
        <v>11</v>
      </c>
      <c r="I16" s="193">
        <v>50</v>
      </c>
      <c r="J16" s="193" t="str">
        <f>IFERROR(VLOOKUP(H16,[11]Tablas!$A$15:$C$19,3,0)," ")</f>
        <v>Media</v>
      </c>
      <c r="K16" s="194">
        <f>IFERROR(VLOOKUP(H16,[11]Tablas!$A$15:$B$19,2,0)," ")</f>
        <v>0.6</v>
      </c>
      <c r="L16" s="195" t="s">
        <v>247</v>
      </c>
      <c r="M16" s="193" t="str">
        <f>IFERROR(VLOOKUP(L16,[11]Tablas!$A$23:$C$32,3,0)," ")</f>
        <v>Menor</v>
      </c>
      <c r="N16" s="194">
        <f>IFERROR(VLOOKUP(L16,[11]Tablas!$A$23:$B$32,2,0)," ")</f>
        <v>0.4</v>
      </c>
      <c r="O16" s="17" t="str">
        <f>CONCATENATE(J16,M16)</f>
        <v>MediaMenor</v>
      </c>
      <c r="P16" s="193" t="str">
        <f>IFERROR(VLOOKUP(O16,[11]Tablas!$C$34:$D$58,2,0)," ")</f>
        <v>Moderado</v>
      </c>
      <c r="Q16" s="60" t="s">
        <v>374</v>
      </c>
      <c r="R16" s="49" t="s">
        <v>415</v>
      </c>
      <c r="S16" s="49" t="s">
        <v>416</v>
      </c>
      <c r="T16" s="49" t="s">
        <v>417</v>
      </c>
      <c r="U16" s="49" t="s">
        <v>418</v>
      </c>
      <c r="V16" s="49" t="s">
        <v>309</v>
      </c>
      <c r="W16" s="49" t="s">
        <v>419</v>
      </c>
      <c r="X16" s="16" t="s">
        <v>266</v>
      </c>
      <c r="Y16" s="16"/>
      <c r="Z16" s="16" t="s">
        <v>48</v>
      </c>
      <c r="AA16" s="16" t="s">
        <v>51</v>
      </c>
      <c r="AB16" s="16" t="str">
        <f t="shared" si="0"/>
        <v>PreventivoManual</v>
      </c>
      <c r="AC16" s="17">
        <f>IFERROR(VLOOKUP(AB16,[11]Tablas!C$73:D$78,2,0)," ")</f>
        <v>0.4</v>
      </c>
      <c r="AD16" s="18" t="s">
        <v>54</v>
      </c>
      <c r="AE16" s="16" t="s">
        <v>55</v>
      </c>
      <c r="AF16" s="16" t="s">
        <v>212</v>
      </c>
      <c r="AG16" s="17">
        <f>IFERROR(K16-(K16*AC16)," ")</f>
        <v>0.36</v>
      </c>
      <c r="AH16" s="193" t="s">
        <v>255</v>
      </c>
      <c r="AI16" s="193" t="str">
        <f>IFERROR(AG16-(AG16*AC17)," ")</f>
        <v xml:space="preserve"> </v>
      </c>
      <c r="AJ16" s="193" t="str">
        <f>+M16</f>
        <v>Menor</v>
      </c>
      <c r="AK16" s="204">
        <f>+N16</f>
        <v>0.4</v>
      </c>
      <c r="AL16" s="46" t="str">
        <f>CONCATENATE(AH16,AJ16)</f>
        <v>bajaMenor</v>
      </c>
      <c r="AM16" s="193" t="str">
        <f>IFERROR(VLOOKUP(AL16,[11]Tablas!$C$34:$D$58,2,0)," ")</f>
        <v>Moderado</v>
      </c>
      <c r="AN16" s="193" t="s">
        <v>71</v>
      </c>
      <c r="AO16" s="195" t="str">
        <f>IFERROR(VLOOKUP(AM16,[11]Tablas!$A$104:$B$108,2,0)," ")</f>
        <v>Si</v>
      </c>
      <c r="AP16" s="209" t="s">
        <v>420</v>
      </c>
      <c r="AQ16" s="209" t="s">
        <v>410</v>
      </c>
      <c r="AR16" s="215">
        <v>44928</v>
      </c>
      <c r="AS16" s="220">
        <v>45291</v>
      </c>
      <c r="AT16" s="220">
        <v>45169</v>
      </c>
      <c r="AU16" s="14"/>
      <c r="AV16" s="101" t="s">
        <v>398</v>
      </c>
      <c r="AW16" s="285" t="s">
        <v>915</v>
      </c>
      <c r="AX16" s="286"/>
      <c r="AY16" s="102" t="s">
        <v>215</v>
      </c>
      <c r="AZ16" s="16"/>
      <c r="BA16" s="102" t="s">
        <v>215</v>
      </c>
      <c r="BB16" s="16"/>
      <c r="BC16" s="102" t="s">
        <v>215</v>
      </c>
      <c r="BD16" s="16"/>
    </row>
    <row r="17" spans="1:56" ht="57" customHeight="1">
      <c r="B17" s="193"/>
      <c r="C17" s="199"/>
      <c r="D17" s="199"/>
      <c r="E17" s="199"/>
      <c r="F17" s="199"/>
      <c r="G17" s="195"/>
      <c r="H17" s="195"/>
      <c r="I17" s="193"/>
      <c r="J17" s="193"/>
      <c r="K17" s="194"/>
      <c r="L17" s="195"/>
      <c r="M17" s="193"/>
      <c r="N17" s="194"/>
      <c r="O17" s="14"/>
      <c r="P17" s="193"/>
      <c r="Q17" s="38"/>
      <c r="R17" s="99"/>
      <c r="S17" s="99"/>
      <c r="T17" s="99"/>
      <c r="U17" s="99"/>
      <c r="V17" s="99"/>
      <c r="W17" s="99"/>
      <c r="X17" s="16"/>
      <c r="Y17" s="16"/>
      <c r="Z17" s="16"/>
      <c r="AA17" s="16"/>
      <c r="AB17" s="16" t="str">
        <f t="shared" si="0"/>
        <v/>
      </c>
      <c r="AC17" s="17" t="str">
        <f>IFERROR(VLOOKUP(AB17,[11]Tablas!C$73:D$78,2,0)," ")</f>
        <v xml:space="preserve"> </v>
      </c>
      <c r="AD17" s="16"/>
      <c r="AE17" s="16"/>
      <c r="AF17" s="16"/>
      <c r="AG17" s="20">
        <f>IFERROR(AG16-(AG16*AC17),0)</f>
        <v>0</v>
      </c>
      <c r="AH17" s="193"/>
      <c r="AI17" s="193"/>
      <c r="AJ17" s="193"/>
      <c r="AK17" s="193"/>
      <c r="AL17" s="38"/>
      <c r="AM17" s="193"/>
      <c r="AN17" s="193"/>
      <c r="AO17" s="195"/>
      <c r="AP17" s="210"/>
      <c r="AQ17" s="210"/>
      <c r="AR17" s="216"/>
      <c r="AS17" s="221"/>
      <c r="AT17" s="221"/>
      <c r="AU17" s="14"/>
      <c r="AV17" s="101"/>
      <c r="AW17" s="288"/>
      <c r="AX17" s="274"/>
      <c r="AY17" s="102" t="s">
        <v>215</v>
      </c>
      <c r="AZ17" s="16"/>
      <c r="BA17" s="102" t="s">
        <v>215</v>
      </c>
      <c r="BB17" s="16"/>
      <c r="BC17" s="102" t="s">
        <v>215</v>
      </c>
      <c r="BD17" s="16"/>
    </row>
    <row r="18" spans="1:56" ht="15" customHeight="1">
      <c r="B18" s="193"/>
      <c r="C18" s="195"/>
      <c r="D18" s="195"/>
      <c r="E18" s="195"/>
      <c r="F18" s="195"/>
      <c r="G18" s="195"/>
      <c r="H18" s="195"/>
      <c r="I18" s="193"/>
      <c r="J18" s="193" t="str">
        <f>IFERROR(VLOOKUP(H18,[11]Tablas!$A$15:$C$19,3,0)," ")</f>
        <v xml:space="preserve"> </v>
      </c>
      <c r="K18" s="194" t="str">
        <f>IFERROR(VLOOKUP(H18,[11]Tablas!$A$15:$B$19,2,0)," ")</f>
        <v xml:space="preserve"> </v>
      </c>
      <c r="L18" s="195"/>
      <c r="M18" s="193" t="str">
        <f>IFERROR(VLOOKUP(L18,[11]Tablas!$A$23:$C$32,3,0)," ")</f>
        <v xml:space="preserve"> </v>
      </c>
      <c r="N18" s="194" t="str">
        <f>IFERROR(VLOOKUP(L18,[11]Tablas!$A$23:$B$32,2,0)," ")</f>
        <v xml:space="preserve"> </v>
      </c>
      <c r="O18" s="17" t="str">
        <f>CONCATENATE(J18,M18)</f>
        <v xml:space="preserve">  </v>
      </c>
      <c r="P18" s="193" t="str">
        <f>IFERROR(VLOOKUP(O18,[11]Tablas!$C$34:$D$58,2,0)," ")</f>
        <v xml:space="preserve"> </v>
      </c>
      <c r="Q18" s="38"/>
      <c r="R18" s="14" t="s">
        <v>421</v>
      </c>
      <c r="T18" s="14"/>
      <c r="U18" s="14"/>
      <c r="V18" s="14"/>
      <c r="W18" s="14"/>
      <c r="X18" s="16"/>
      <c r="Y18" s="16"/>
      <c r="Z18" s="16"/>
      <c r="AA18" s="16"/>
      <c r="AB18" s="16" t="str">
        <f t="shared" si="0"/>
        <v/>
      </c>
      <c r="AC18" s="17" t="str">
        <f>IFERROR(VLOOKUP(AB18,[11]Tablas!C$73:D$78,2,0)," ")</f>
        <v xml:space="preserve"> </v>
      </c>
      <c r="AD18" s="16"/>
      <c r="AE18" s="16"/>
      <c r="AF18" s="16"/>
      <c r="AG18" s="17" t="str">
        <f>IFERROR(K18-(K18*AC18)," ")</f>
        <v xml:space="preserve"> </v>
      </c>
      <c r="AH18" s="193" t="str">
        <f>IF(AG19&lt;20%,"Muy Baja",IF(AG19&lt;40%,"Baja",IF(AG19&lt;60%,"Media",IF(AG19&lt;80%,"A l t a",IF(AG19&gt;80%,"Muy Alta")))))</f>
        <v>Muy Baja</v>
      </c>
      <c r="AI18" s="193" t="str">
        <f>IFERROR(AG18-(AG18*AC19)," ")</f>
        <v xml:space="preserve"> </v>
      </c>
      <c r="AJ18" s="193" t="str">
        <f>+M18</f>
        <v xml:space="preserve"> </v>
      </c>
      <c r="AK18" s="204" t="str">
        <f>+N18</f>
        <v xml:space="preserve"> </v>
      </c>
      <c r="AL18" s="46" t="str">
        <f>CONCATENATE(AH18,AJ18)</f>
        <v xml:space="preserve">Muy Baja </v>
      </c>
      <c r="AM18" s="193" t="str">
        <f>IFERROR(VLOOKUP(AL18,[11]Tablas!$C$34:$D$58,2,0)," ")</f>
        <v xml:space="preserve"> </v>
      </c>
      <c r="AN18" s="193" t="s">
        <v>71</v>
      </c>
      <c r="AO18" s="195" t="str">
        <f>IFERROR(VLOOKUP(AM18,[11]Tablas!$A$104:$B$108,2,0)," ")</f>
        <v xml:space="preserve"> </v>
      </c>
      <c r="AP18" s="14"/>
      <c r="AQ18" s="14"/>
      <c r="AR18" s="14"/>
      <c r="AS18" s="14"/>
      <c r="AT18" s="14"/>
      <c r="AU18" s="14"/>
      <c r="AV18" s="14"/>
      <c r="AW18" s="98"/>
      <c r="AX18" s="98"/>
    </row>
    <row r="19" spans="1:56">
      <c r="B19" s="193"/>
      <c r="C19" s="195"/>
      <c r="D19" s="195"/>
      <c r="E19" s="195"/>
      <c r="F19" s="195"/>
      <c r="G19" s="195"/>
      <c r="H19" s="195"/>
      <c r="I19" s="193"/>
      <c r="J19" s="193"/>
      <c r="K19" s="194"/>
      <c r="L19" s="195"/>
      <c r="M19" s="193"/>
      <c r="N19" s="194"/>
      <c r="O19" s="14"/>
      <c r="P19" s="193"/>
      <c r="Q19" s="38"/>
      <c r="R19" s="14" t="s">
        <v>422</v>
      </c>
      <c r="T19" s="14"/>
      <c r="U19" s="14"/>
      <c r="V19" s="14"/>
      <c r="W19" s="14"/>
      <c r="X19" s="16"/>
      <c r="Y19" s="16"/>
      <c r="Z19" s="16"/>
      <c r="AA19" s="16"/>
      <c r="AB19" s="16" t="str">
        <f t="shared" si="0"/>
        <v/>
      </c>
      <c r="AC19" s="17" t="str">
        <f>IFERROR(VLOOKUP(AB19,[11]Tablas!C$73:D$78,2,0)," ")</f>
        <v xml:space="preserve"> </v>
      </c>
      <c r="AD19" s="16"/>
      <c r="AE19" s="16"/>
      <c r="AF19" s="16"/>
      <c r="AG19" s="20">
        <f>IFERROR(AG18-(AG18*AC19),0)</f>
        <v>0</v>
      </c>
      <c r="AH19" s="193"/>
      <c r="AI19" s="193"/>
      <c r="AJ19" s="193"/>
      <c r="AK19" s="193"/>
      <c r="AL19" s="38"/>
      <c r="AM19" s="193"/>
      <c r="AN19" s="193"/>
      <c r="AO19" s="195"/>
      <c r="AP19" s="14"/>
      <c r="AQ19" s="14"/>
      <c r="AR19" s="14"/>
      <c r="AS19" s="14"/>
      <c r="AT19" s="14"/>
      <c r="AU19" s="14"/>
      <c r="AV19" s="14"/>
      <c r="AW19" s="14"/>
      <c r="AX19" s="14"/>
    </row>
    <row r="20" spans="1:56">
      <c r="AB20" s="16" t="str">
        <f t="shared" si="0"/>
        <v/>
      </c>
      <c r="AC20" s="17" t="str">
        <f>IFERROR(VLOOKUP(AB20,[11]Tablas!C$73:D$78,2,0)," ")</f>
        <v xml:space="preserve"> </v>
      </c>
    </row>
    <row r="21" spans="1:56" ht="18.75">
      <c r="B21" s="241" t="s">
        <v>236</v>
      </c>
      <c r="C21" s="241"/>
      <c r="D21" s="241"/>
      <c r="E21" s="241"/>
      <c r="F21" s="241"/>
      <c r="G21" s="241"/>
      <c r="H21" s="241"/>
      <c r="AB21" s="16" t="str">
        <f t="shared" si="0"/>
        <v/>
      </c>
      <c r="AC21" s="17" t="str">
        <f>IFERROR(VLOOKUP(AB21,[11]Tablas!C$73:D$78,2,0)," ")</f>
        <v xml:space="preserve"> </v>
      </c>
    </row>
    <row r="22" spans="1:56">
      <c r="AB22" s="16" t="str">
        <f t="shared" si="0"/>
        <v/>
      </c>
      <c r="AC22" s="17" t="str">
        <f>IFERROR(VLOOKUP(AB22,[11]Tablas!C$73:D$78,2,0)," ")</f>
        <v xml:space="preserve"> </v>
      </c>
    </row>
    <row r="23" spans="1:56">
      <c r="A23" s="39" t="s">
        <v>202</v>
      </c>
      <c r="B23" s="48" t="s">
        <v>203</v>
      </c>
      <c r="C23" s="191" t="s">
        <v>201</v>
      </c>
      <c r="D23" s="191"/>
      <c r="E23" s="191"/>
      <c r="F23" s="191"/>
      <c r="G23" s="191"/>
      <c r="H23" s="191"/>
      <c r="AB23" s="16" t="str">
        <f t="shared" si="0"/>
        <v/>
      </c>
      <c r="AC23" s="17" t="str">
        <f>IFERROR(VLOOKUP(AB23,[11]Tablas!C$73:D$78,2,0)," ")</f>
        <v xml:space="preserve"> </v>
      </c>
    </row>
    <row r="24" spans="1:56" ht="143.25" customHeight="1">
      <c r="A24" s="38">
        <v>2</v>
      </c>
      <c r="B24" s="89">
        <v>45058</v>
      </c>
      <c r="C24" s="175" t="s">
        <v>423</v>
      </c>
      <c r="D24" s="175"/>
      <c r="E24" s="175"/>
      <c r="F24" s="175"/>
      <c r="G24" s="175"/>
      <c r="H24" s="175"/>
    </row>
    <row r="25" spans="1:56">
      <c r="A25" s="14"/>
      <c r="B25" s="14"/>
      <c r="C25" s="195"/>
      <c r="D25" s="195"/>
      <c r="E25" s="195"/>
      <c r="F25" s="195"/>
      <c r="G25" s="195"/>
      <c r="H25" s="195"/>
    </row>
    <row r="26" spans="1:56">
      <c r="A26" s="14"/>
      <c r="B26" s="14"/>
      <c r="C26" s="195"/>
      <c r="D26" s="195"/>
      <c r="E26" s="195"/>
      <c r="F26" s="195"/>
      <c r="G26" s="195"/>
      <c r="H26" s="195"/>
    </row>
    <row r="27" spans="1:56">
      <c r="A27" s="14"/>
      <c r="B27" s="14"/>
      <c r="C27" s="195"/>
      <c r="D27" s="195"/>
      <c r="E27" s="195"/>
      <c r="F27" s="195"/>
      <c r="G27" s="195"/>
      <c r="H27" s="195"/>
    </row>
    <row r="28" spans="1:56">
      <c r="A28" s="14"/>
      <c r="B28" s="14"/>
      <c r="C28" s="195"/>
      <c r="D28" s="195"/>
      <c r="E28" s="195"/>
      <c r="F28" s="195"/>
      <c r="G28" s="195"/>
      <c r="H28" s="195"/>
    </row>
    <row r="29" spans="1:56">
      <c r="A29" s="14"/>
      <c r="B29" s="14"/>
      <c r="C29" s="195"/>
      <c r="D29" s="195"/>
      <c r="E29" s="195"/>
      <c r="F29" s="195"/>
      <c r="G29" s="195"/>
      <c r="H29" s="195"/>
    </row>
  </sheetData>
  <mergeCells count="177">
    <mergeCell ref="AW9:AX11"/>
    <mergeCell ref="AW12:AX13"/>
    <mergeCell ref="AW14:AX15"/>
    <mergeCell ref="AW16:AX17"/>
    <mergeCell ref="AY6:AZ6"/>
    <mergeCell ref="BA6:BB6"/>
    <mergeCell ref="BC6:BD6"/>
    <mergeCell ref="AW7:AX7"/>
    <mergeCell ref="AY7:AZ7"/>
    <mergeCell ref="BA7:BB7"/>
    <mergeCell ref="BC7:BD7"/>
    <mergeCell ref="C24:H24"/>
    <mergeCell ref="C25:H25"/>
    <mergeCell ref="AP16:AP17"/>
    <mergeCell ref="AQ16:AQ17"/>
    <mergeCell ref="AR16:AR17"/>
    <mergeCell ref="AS16:AS17"/>
    <mergeCell ref="AT16:AT17"/>
    <mergeCell ref="D18:D19"/>
    <mergeCell ref="E18:E19"/>
    <mergeCell ref="F18:F19"/>
    <mergeCell ref="AI16:AI17"/>
    <mergeCell ref="AJ16:AJ17"/>
    <mergeCell ref="AK16:AK17"/>
    <mergeCell ref="AM16:AM17"/>
    <mergeCell ref="AN16:AN17"/>
    <mergeCell ref="AO16:AO17"/>
    <mergeCell ref="K16:K17"/>
    <mergeCell ref="C26:H26"/>
    <mergeCell ref="C27:H27"/>
    <mergeCell ref="C28:H28"/>
    <mergeCell ref="C29:H29"/>
    <mergeCell ref="AK18:AK19"/>
    <mergeCell ref="AM18:AM19"/>
    <mergeCell ref="AN18:AN19"/>
    <mergeCell ref="AO18:AO19"/>
    <mergeCell ref="B21:H21"/>
    <mergeCell ref="C23:H23"/>
    <mergeCell ref="M18:M19"/>
    <mergeCell ref="N18:N19"/>
    <mergeCell ref="P18:P19"/>
    <mergeCell ref="AH18:AH19"/>
    <mergeCell ref="AI18:AI19"/>
    <mergeCell ref="AJ18:AJ19"/>
    <mergeCell ref="G18:G19"/>
    <mergeCell ref="H18:H19"/>
    <mergeCell ref="I18:I19"/>
    <mergeCell ref="J18:J19"/>
    <mergeCell ref="K18:K19"/>
    <mergeCell ref="L18:L19"/>
    <mergeCell ref="B18:B19"/>
    <mergeCell ref="C18:C19"/>
    <mergeCell ref="AV14:AV15"/>
    <mergeCell ref="B16:B17"/>
    <mergeCell ref="C16:C17"/>
    <mergeCell ref="D16:D17"/>
    <mergeCell ref="E16:E17"/>
    <mergeCell ref="F16:F17"/>
    <mergeCell ref="G16:G17"/>
    <mergeCell ref="H16:H17"/>
    <mergeCell ref="I16:I17"/>
    <mergeCell ref="J16:J17"/>
    <mergeCell ref="AO14:AO15"/>
    <mergeCell ref="AP14:AP15"/>
    <mergeCell ref="AQ14:AQ15"/>
    <mergeCell ref="AR14:AR15"/>
    <mergeCell ref="AS14:AS15"/>
    <mergeCell ref="AT14:AT15"/>
    <mergeCell ref="AH14:AH15"/>
    <mergeCell ref="AI14:AI15"/>
    <mergeCell ref="AJ14:AJ15"/>
    <mergeCell ref="AN14:AN15"/>
    <mergeCell ref="J14:J15"/>
    <mergeCell ref="K14:K15"/>
    <mergeCell ref="L14:L15"/>
    <mergeCell ref="M14:M15"/>
    <mergeCell ref="N14:N15"/>
    <mergeCell ref="P14:P15"/>
    <mergeCell ref="L16:L17"/>
    <mergeCell ref="M16:M17"/>
    <mergeCell ref="N16:N17"/>
    <mergeCell ref="P16:P17"/>
    <mergeCell ref="AH16:AH17"/>
    <mergeCell ref="AR12:AR13"/>
    <mergeCell ref="Q12:Q13"/>
    <mergeCell ref="W12:W13"/>
    <mergeCell ref="AH12:AH13"/>
    <mergeCell ref="AI12:AI13"/>
    <mergeCell ref="AJ12:AJ13"/>
    <mergeCell ref="AK12:AK13"/>
    <mergeCell ref="AM12:AM13"/>
    <mergeCell ref="AK14:AK15"/>
    <mergeCell ref="AM14:AM15"/>
    <mergeCell ref="L12:L13"/>
    <mergeCell ref="M12:M13"/>
    <mergeCell ref="N12:N13"/>
    <mergeCell ref="P12:P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H12:H13"/>
    <mergeCell ref="I12:I13"/>
    <mergeCell ref="B9:B11"/>
    <mergeCell ref="C9:C11"/>
    <mergeCell ref="D9:D11"/>
    <mergeCell ref="E9:E11"/>
    <mergeCell ref="F9:F11"/>
    <mergeCell ref="AH9:AH11"/>
    <mergeCell ref="M9:M11"/>
    <mergeCell ref="N9:N11"/>
    <mergeCell ref="P9:P11"/>
    <mergeCell ref="Q9:Q11"/>
    <mergeCell ref="K9:K11"/>
    <mergeCell ref="L9:L11"/>
    <mergeCell ref="T9:T10"/>
    <mergeCell ref="W9:W11"/>
    <mergeCell ref="G9:G11"/>
    <mergeCell ref="H9:H11"/>
    <mergeCell ref="I9:I11"/>
    <mergeCell ref="J9:J11"/>
    <mergeCell ref="AS12:AS13"/>
    <mergeCell ref="AT12:AT13"/>
    <mergeCell ref="AN12:AN13"/>
    <mergeCell ref="AO12:AO13"/>
    <mergeCell ref="AP12:AP13"/>
    <mergeCell ref="AQ12:AQ13"/>
    <mergeCell ref="J12:J13"/>
    <mergeCell ref="K12:K13"/>
    <mergeCell ref="AW6:AX6"/>
    <mergeCell ref="N7:P7"/>
    <mergeCell ref="Q7:W7"/>
    <mergeCell ref="X7:Y7"/>
    <mergeCell ref="Z7:AF7"/>
    <mergeCell ref="AG7:AG8"/>
    <mergeCell ref="AH7:AH8"/>
    <mergeCell ref="AT7:AT8"/>
    <mergeCell ref="AU7:AU8"/>
    <mergeCell ref="AO9:AO11"/>
    <mergeCell ref="AP9:AP11"/>
    <mergeCell ref="AI9:AI11"/>
    <mergeCell ref="AJ9:AJ11"/>
    <mergeCell ref="AK9:AK11"/>
    <mergeCell ref="AM9:AM11"/>
    <mergeCell ref="AN9:AN11"/>
    <mergeCell ref="B1:D3"/>
    <mergeCell ref="E1:AW1"/>
    <mergeCell ref="E2:AW3"/>
    <mergeCell ref="B4:C4"/>
    <mergeCell ref="B5:D5"/>
    <mergeCell ref="E5:J5"/>
    <mergeCell ref="AJ7:AJ8"/>
    <mergeCell ref="AK7:AK8"/>
    <mergeCell ref="AM7:AM8"/>
    <mergeCell ref="AN7:AN8"/>
    <mergeCell ref="AO7:AO8"/>
    <mergeCell ref="B6:M7"/>
    <mergeCell ref="N6:AN6"/>
    <mergeCell ref="AO6:AV6"/>
    <mergeCell ref="AV7:AV8"/>
    <mergeCell ref="H8:I8"/>
    <mergeCell ref="L8:M8"/>
    <mergeCell ref="AP7:AP8"/>
    <mergeCell ref="AQ7:AQ8"/>
    <mergeCell ref="AR7:AR8"/>
    <mergeCell ref="AS7:AS8"/>
    <mergeCell ref="AI7:AI8"/>
  </mergeCells>
  <conditionalFormatting sqref="J9:J10">
    <cfRule type="containsText" dxfId="996" priority="213" operator="containsText" text="Muy Baja">
      <formula>NOT(ISERROR(SEARCH("Muy Baja",J9)))</formula>
    </cfRule>
    <cfRule type="containsText" dxfId="995" priority="214" operator="containsText" text="Baja">
      <formula>NOT(ISERROR(SEARCH("Baja",J9)))</formula>
    </cfRule>
    <cfRule type="containsText" dxfId="994" priority="215" operator="containsText" text="A l t a">
      <formula>NOT(ISERROR(SEARCH("A l t a",J9)))</formula>
    </cfRule>
    <cfRule type="containsText" dxfId="993" priority="216" operator="containsText" text="Muy Alta">
      <formula>NOT(ISERROR(SEARCH("Muy Alta",J9)))</formula>
    </cfRule>
    <cfRule type="cellIs" dxfId="992" priority="217" operator="equal">
      <formula>"Media"</formula>
    </cfRule>
  </conditionalFormatting>
  <conditionalFormatting sqref="M9:M10">
    <cfRule type="containsText" dxfId="991" priority="208" operator="containsText" text="Catastrófico">
      <formula>NOT(ISERROR(SEARCH("Catastrófico",M9)))</formula>
    </cfRule>
    <cfRule type="containsText" dxfId="990" priority="209" operator="containsText" text="Mayor">
      <formula>NOT(ISERROR(SEARCH("Mayor",M9)))</formula>
    </cfRule>
    <cfRule type="containsText" dxfId="989" priority="210" operator="containsText" text="Moderado">
      <formula>NOT(ISERROR(SEARCH("Moderado",M9)))</formula>
    </cfRule>
    <cfRule type="containsText" dxfId="988" priority="211" operator="containsText" text="Menor">
      <formula>NOT(ISERROR(SEARCH("Menor",M9)))</formula>
    </cfRule>
    <cfRule type="containsText" dxfId="987" priority="212" operator="containsText" text="Leve">
      <formula>NOT(ISERROR(SEARCH("Leve",M9)))</formula>
    </cfRule>
  </conditionalFormatting>
  <conditionalFormatting sqref="P9:Q9 T9 W9 P10">
    <cfRule type="containsText" dxfId="986" priority="204" operator="containsText" text="Extremo">
      <formula>NOT(ISERROR(SEARCH("Extremo",P9)))</formula>
    </cfRule>
    <cfRule type="containsText" dxfId="985" priority="205" operator="containsText" text="Alto">
      <formula>NOT(ISERROR(SEARCH("Alto",P9)))</formula>
    </cfRule>
    <cfRule type="containsText" dxfId="984" priority="206" operator="containsText" text="Moderado">
      <formula>NOT(ISERROR(SEARCH("Moderado",P9)))</formula>
    </cfRule>
    <cfRule type="containsText" dxfId="983" priority="207" operator="containsText" text="Bajo">
      <formula>NOT(ISERROR(SEARCH("Bajo",P9)))</formula>
    </cfRule>
  </conditionalFormatting>
  <conditionalFormatting sqref="K9:K10">
    <cfRule type="containsText" dxfId="982" priority="199" operator="containsText" text="Muy Baja">
      <formula>NOT(ISERROR(SEARCH("Muy Baja",K9)))</formula>
    </cfRule>
    <cfRule type="containsText" dxfId="981" priority="200" operator="containsText" text="Baja">
      <formula>NOT(ISERROR(SEARCH("Baja",K9)))</formula>
    </cfRule>
    <cfRule type="containsText" dxfId="980" priority="201" operator="containsText" text="A l t a">
      <formula>NOT(ISERROR(SEARCH("A l t a",K9)))</formula>
    </cfRule>
    <cfRule type="containsText" dxfId="979" priority="202" operator="containsText" text="Muy Alta">
      <formula>NOT(ISERROR(SEARCH("Muy Alta",K9)))</formula>
    </cfRule>
    <cfRule type="cellIs" dxfId="978" priority="203" operator="equal">
      <formula>"Media"</formula>
    </cfRule>
  </conditionalFormatting>
  <conditionalFormatting sqref="AH9:AH10">
    <cfRule type="containsText" dxfId="977" priority="194" operator="containsText" text="Muy Baja">
      <formula>NOT(ISERROR(SEARCH("Muy Baja",AH9)))</formula>
    </cfRule>
    <cfRule type="containsText" dxfId="976" priority="195" operator="containsText" text="Baja">
      <formula>NOT(ISERROR(SEARCH("Baja",AH9)))</formula>
    </cfRule>
    <cfRule type="containsText" dxfId="975" priority="196" operator="containsText" text="A l t a">
      <formula>NOT(ISERROR(SEARCH("A l t a",AH9)))</formula>
    </cfRule>
    <cfRule type="containsText" dxfId="974" priority="197" operator="containsText" text="Muy Alta">
      <formula>NOT(ISERROR(SEARCH("Muy Alta",AH9)))</formula>
    </cfRule>
    <cfRule type="cellIs" dxfId="973" priority="198" operator="equal">
      <formula>"Media"</formula>
    </cfRule>
  </conditionalFormatting>
  <conditionalFormatting sqref="AJ9:AJ10">
    <cfRule type="containsText" dxfId="972" priority="189" operator="containsText" text="Catastrófico">
      <formula>NOT(ISERROR(SEARCH("Catastrófico",AJ9)))</formula>
    </cfRule>
    <cfRule type="containsText" dxfId="971" priority="190" operator="containsText" text="Mayor">
      <formula>NOT(ISERROR(SEARCH("Mayor",AJ9)))</formula>
    </cfRule>
    <cfRule type="containsText" dxfId="970" priority="191" operator="containsText" text="Moderado">
      <formula>NOT(ISERROR(SEARCH("Moderado",AJ9)))</formula>
    </cfRule>
    <cfRule type="containsText" dxfId="969" priority="192" operator="containsText" text="Menor">
      <formula>NOT(ISERROR(SEARCH("Menor",AJ9)))</formula>
    </cfRule>
    <cfRule type="containsText" dxfId="968" priority="193" operator="containsText" text="Leve">
      <formula>NOT(ISERROR(SEARCH("Leve",AJ9)))</formula>
    </cfRule>
  </conditionalFormatting>
  <conditionalFormatting sqref="AM9:AM10">
    <cfRule type="containsText" dxfId="967" priority="185" operator="containsText" text="Extremo">
      <formula>NOT(ISERROR(SEARCH("Extremo",AM9)))</formula>
    </cfRule>
    <cfRule type="containsText" dxfId="966" priority="186" operator="containsText" text="Alto">
      <formula>NOT(ISERROR(SEARCH("Alto",AM9)))</formula>
    </cfRule>
    <cfRule type="containsText" dxfId="965" priority="187" operator="containsText" text="Moderado">
      <formula>NOT(ISERROR(SEARCH("Moderado",AM9)))</formula>
    </cfRule>
    <cfRule type="containsText" dxfId="964" priority="188" operator="containsText" text="Bajo">
      <formula>NOT(ISERROR(SEARCH("Bajo",AM9)))</formula>
    </cfRule>
  </conditionalFormatting>
  <conditionalFormatting sqref="M12">
    <cfRule type="containsText" dxfId="963" priority="175" operator="containsText" text="Catastrófico">
      <formula>NOT(ISERROR(SEARCH("Catastrófico",M12)))</formula>
    </cfRule>
    <cfRule type="containsText" dxfId="962" priority="176" operator="containsText" text="Mayor">
      <formula>NOT(ISERROR(SEARCH("Mayor",M12)))</formula>
    </cfRule>
    <cfRule type="containsText" dxfId="961" priority="177" operator="containsText" text="Moderado">
      <formula>NOT(ISERROR(SEARCH("Moderado",M12)))</formula>
    </cfRule>
    <cfRule type="containsText" dxfId="960" priority="178" operator="containsText" text="Menor">
      <formula>NOT(ISERROR(SEARCH("Menor",M12)))</formula>
    </cfRule>
    <cfRule type="containsText" dxfId="959" priority="179" operator="containsText" text="Leve">
      <formula>NOT(ISERROR(SEARCH("Leve",M12)))</formula>
    </cfRule>
  </conditionalFormatting>
  <conditionalFormatting sqref="K12">
    <cfRule type="containsText" dxfId="958" priority="170" operator="containsText" text="Muy Baja">
      <formula>NOT(ISERROR(SEARCH("Muy Baja",K12)))</formula>
    </cfRule>
    <cfRule type="containsText" dxfId="957" priority="171" operator="containsText" text="Baja">
      <formula>NOT(ISERROR(SEARCH("Baja",K12)))</formula>
    </cfRule>
    <cfRule type="containsText" dxfId="956" priority="172" operator="containsText" text="A l t a">
      <formula>NOT(ISERROR(SEARCH("A l t a",K12)))</formula>
    </cfRule>
    <cfRule type="containsText" dxfId="955" priority="173" operator="containsText" text="Muy Alta">
      <formula>NOT(ISERROR(SEARCH("Muy Alta",K12)))</formula>
    </cfRule>
    <cfRule type="cellIs" dxfId="954" priority="174" operator="equal">
      <formula>"Media"</formula>
    </cfRule>
  </conditionalFormatting>
  <conditionalFormatting sqref="P12">
    <cfRule type="containsText" dxfId="953" priority="166" operator="containsText" text="Extremo">
      <formula>NOT(ISERROR(SEARCH("Extremo",P12)))</formula>
    </cfRule>
    <cfRule type="containsText" dxfId="952" priority="167" operator="containsText" text="Alto">
      <formula>NOT(ISERROR(SEARCH("Alto",P12)))</formula>
    </cfRule>
    <cfRule type="containsText" dxfId="951" priority="168" operator="containsText" text="Moderado">
      <formula>NOT(ISERROR(SEARCH("Moderado",P12)))</formula>
    </cfRule>
    <cfRule type="containsText" dxfId="950" priority="169" operator="containsText" text="Bajo">
      <formula>NOT(ISERROR(SEARCH("Bajo",P12)))</formula>
    </cfRule>
  </conditionalFormatting>
  <conditionalFormatting sqref="AH12">
    <cfRule type="containsText" dxfId="949" priority="161" operator="containsText" text="Muy Baja">
      <formula>NOT(ISERROR(SEARCH("Muy Baja",AH12)))</formula>
    </cfRule>
    <cfRule type="containsText" dxfId="948" priority="162" operator="containsText" text="Baja">
      <formula>NOT(ISERROR(SEARCH("Baja",AH12)))</formula>
    </cfRule>
    <cfRule type="containsText" dxfId="947" priority="163" operator="containsText" text="A l t a">
      <formula>NOT(ISERROR(SEARCH("A l t a",AH12)))</formula>
    </cfRule>
    <cfRule type="containsText" dxfId="946" priority="164" operator="containsText" text="Muy Alta">
      <formula>NOT(ISERROR(SEARCH("Muy Alta",AH12)))</formula>
    </cfRule>
    <cfRule type="cellIs" dxfId="945" priority="165" operator="equal">
      <formula>"Media"</formula>
    </cfRule>
  </conditionalFormatting>
  <conditionalFormatting sqref="AJ12">
    <cfRule type="containsText" dxfId="944" priority="156" operator="containsText" text="Catastrófico">
      <formula>NOT(ISERROR(SEARCH("Catastrófico",AJ12)))</formula>
    </cfRule>
    <cfRule type="containsText" dxfId="943" priority="157" operator="containsText" text="Mayor">
      <formula>NOT(ISERROR(SEARCH("Mayor",AJ12)))</formula>
    </cfRule>
    <cfRule type="containsText" dxfId="942" priority="158" operator="containsText" text="Moderado">
      <formula>NOT(ISERROR(SEARCH("Moderado",AJ12)))</formula>
    </cfRule>
    <cfRule type="containsText" dxfId="941" priority="159" operator="containsText" text="Menor">
      <formula>NOT(ISERROR(SEARCH("Menor",AJ12)))</formula>
    </cfRule>
    <cfRule type="containsText" dxfId="940" priority="160" operator="containsText" text="Leve">
      <formula>NOT(ISERROR(SEARCH("Leve",AJ12)))</formula>
    </cfRule>
  </conditionalFormatting>
  <conditionalFormatting sqref="AM12">
    <cfRule type="containsText" dxfId="939" priority="152" operator="containsText" text="Extremo">
      <formula>NOT(ISERROR(SEARCH("Extremo",AM12)))</formula>
    </cfRule>
    <cfRule type="containsText" dxfId="938" priority="153" operator="containsText" text="Alto">
      <formula>NOT(ISERROR(SEARCH("Alto",AM12)))</formula>
    </cfRule>
    <cfRule type="containsText" dxfId="937" priority="154" operator="containsText" text="Moderado">
      <formula>NOT(ISERROR(SEARCH("Moderado",AM12)))</formula>
    </cfRule>
    <cfRule type="containsText" dxfId="936" priority="155" operator="containsText" text="Bajo">
      <formula>NOT(ISERROR(SEARCH("Bajo",AM12)))</formula>
    </cfRule>
  </conditionalFormatting>
  <conditionalFormatting sqref="M14">
    <cfRule type="containsText" dxfId="935" priority="142" operator="containsText" text="Catastrófico">
      <formula>NOT(ISERROR(SEARCH("Catastrófico",M14)))</formula>
    </cfRule>
    <cfRule type="containsText" dxfId="934" priority="143" operator="containsText" text="Mayor">
      <formula>NOT(ISERROR(SEARCH("Mayor",M14)))</formula>
    </cfRule>
    <cfRule type="containsText" dxfId="933" priority="144" operator="containsText" text="Moderado">
      <formula>NOT(ISERROR(SEARCH("Moderado",M14)))</formula>
    </cfRule>
    <cfRule type="containsText" dxfId="932" priority="145" operator="containsText" text="Menor">
      <formula>NOT(ISERROR(SEARCH("Menor",M14)))</formula>
    </cfRule>
    <cfRule type="containsText" dxfId="931" priority="146" operator="containsText" text="Leve">
      <formula>NOT(ISERROR(SEARCH("Leve",M14)))</formula>
    </cfRule>
  </conditionalFormatting>
  <conditionalFormatting sqref="K14">
    <cfRule type="containsText" dxfId="930" priority="137" operator="containsText" text="Muy Baja">
      <formula>NOT(ISERROR(SEARCH("Muy Baja",K14)))</formula>
    </cfRule>
    <cfRule type="containsText" dxfId="929" priority="138" operator="containsText" text="Baja">
      <formula>NOT(ISERROR(SEARCH("Baja",K14)))</formula>
    </cfRule>
    <cfRule type="containsText" dxfId="928" priority="139" operator="containsText" text="A l t a">
      <formula>NOT(ISERROR(SEARCH("A l t a",K14)))</formula>
    </cfRule>
    <cfRule type="containsText" dxfId="927" priority="140" operator="containsText" text="Muy Alta">
      <formula>NOT(ISERROR(SEARCH("Muy Alta",K14)))</formula>
    </cfRule>
    <cfRule type="cellIs" dxfId="926" priority="141" operator="equal">
      <formula>"Media"</formula>
    </cfRule>
  </conditionalFormatting>
  <conditionalFormatting sqref="P14:Q14">
    <cfRule type="containsText" dxfId="925" priority="133" operator="containsText" text="Extremo">
      <formula>NOT(ISERROR(SEARCH("Extremo",P14)))</formula>
    </cfRule>
    <cfRule type="containsText" dxfId="924" priority="134" operator="containsText" text="Alto">
      <formula>NOT(ISERROR(SEARCH("Alto",P14)))</formula>
    </cfRule>
    <cfRule type="containsText" dxfId="923" priority="135" operator="containsText" text="Moderado">
      <formula>NOT(ISERROR(SEARCH("Moderado",P14)))</formula>
    </cfRule>
    <cfRule type="containsText" dxfId="922" priority="136" operator="containsText" text="Bajo">
      <formula>NOT(ISERROR(SEARCH("Bajo",P14)))</formula>
    </cfRule>
  </conditionalFormatting>
  <conditionalFormatting sqref="AH14">
    <cfRule type="containsText" dxfId="921" priority="128" operator="containsText" text="Muy Baja">
      <formula>NOT(ISERROR(SEARCH("Muy Baja",AH14)))</formula>
    </cfRule>
    <cfRule type="containsText" dxfId="920" priority="129" operator="containsText" text="Baja">
      <formula>NOT(ISERROR(SEARCH("Baja",AH14)))</formula>
    </cfRule>
    <cfRule type="containsText" dxfId="919" priority="130" operator="containsText" text="A l t a">
      <formula>NOT(ISERROR(SEARCH("A l t a",AH14)))</formula>
    </cfRule>
    <cfRule type="containsText" dxfId="918" priority="131" operator="containsText" text="Muy Alta">
      <formula>NOT(ISERROR(SEARCH("Muy Alta",AH14)))</formula>
    </cfRule>
    <cfRule type="cellIs" dxfId="917" priority="132" operator="equal">
      <formula>"Media"</formula>
    </cfRule>
  </conditionalFormatting>
  <conditionalFormatting sqref="AJ14">
    <cfRule type="containsText" dxfId="916" priority="123" operator="containsText" text="Catastrófico">
      <formula>NOT(ISERROR(SEARCH("Catastrófico",AJ14)))</formula>
    </cfRule>
    <cfRule type="containsText" dxfId="915" priority="124" operator="containsText" text="Mayor">
      <formula>NOT(ISERROR(SEARCH("Mayor",AJ14)))</formula>
    </cfRule>
    <cfRule type="containsText" dxfId="914" priority="125" operator="containsText" text="Moderado">
      <formula>NOT(ISERROR(SEARCH("Moderado",AJ14)))</formula>
    </cfRule>
    <cfRule type="containsText" dxfId="913" priority="126" operator="containsText" text="Menor">
      <formula>NOT(ISERROR(SEARCH("Menor",AJ14)))</formula>
    </cfRule>
    <cfRule type="containsText" dxfId="912" priority="127" operator="containsText" text="Leve">
      <formula>NOT(ISERROR(SEARCH("Leve",AJ14)))</formula>
    </cfRule>
  </conditionalFormatting>
  <conditionalFormatting sqref="AM14">
    <cfRule type="containsText" dxfId="911" priority="119" operator="containsText" text="Extremo">
      <formula>NOT(ISERROR(SEARCH("Extremo",AM14)))</formula>
    </cfRule>
    <cfRule type="containsText" dxfId="910" priority="120" operator="containsText" text="Alto">
      <formula>NOT(ISERROR(SEARCH("Alto",AM14)))</formula>
    </cfRule>
    <cfRule type="containsText" dxfId="909" priority="121" operator="containsText" text="Moderado">
      <formula>NOT(ISERROR(SEARCH("Moderado",AM14)))</formula>
    </cfRule>
    <cfRule type="containsText" dxfId="908" priority="122" operator="containsText" text="Bajo">
      <formula>NOT(ISERROR(SEARCH("Bajo",AM14)))</formula>
    </cfRule>
  </conditionalFormatting>
  <conditionalFormatting sqref="J16">
    <cfRule type="containsText" dxfId="907" priority="114" operator="containsText" text="Muy Baja">
      <formula>NOT(ISERROR(SEARCH("Muy Baja",J16)))</formula>
    </cfRule>
    <cfRule type="containsText" dxfId="906" priority="115" operator="containsText" text="Baja">
      <formula>NOT(ISERROR(SEARCH("Baja",J16)))</formula>
    </cfRule>
    <cfRule type="containsText" dxfId="905" priority="116" operator="containsText" text="A l t a">
      <formula>NOT(ISERROR(SEARCH("A l t a",J16)))</formula>
    </cfRule>
    <cfRule type="containsText" dxfId="904" priority="117" operator="containsText" text="Muy Alta">
      <formula>NOT(ISERROR(SEARCH("Muy Alta",J16)))</formula>
    </cfRule>
    <cfRule type="cellIs" dxfId="903" priority="118" operator="equal">
      <formula>"Media"</formula>
    </cfRule>
  </conditionalFormatting>
  <conditionalFormatting sqref="M16">
    <cfRule type="containsText" dxfId="902" priority="109" operator="containsText" text="Catastrófico">
      <formula>NOT(ISERROR(SEARCH("Catastrófico",M16)))</formula>
    </cfRule>
    <cfRule type="containsText" dxfId="901" priority="110" operator="containsText" text="Mayor">
      <formula>NOT(ISERROR(SEARCH("Mayor",M16)))</formula>
    </cfRule>
    <cfRule type="containsText" dxfId="900" priority="111" operator="containsText" text="Moderado">
      <formula>NOT(ISERROR(SEARCH("Moderado",M16)))</formula>
    </cfRule>
    <cfRule type="containsText" dxfId="899" priority="112" operator="containsText" text="Menor">
      <formula>NOT(ISERROR(SEARCH("Menor",M16)))</formula>
    </cfRule>
    <cfRule type="containsText" dxfId="898" priority="113" operator="containsText" text="Leve">
      <formula>NOT(ISERROR(SEARCH("Leve",M16)))</formula>
    </cfRule>
  </conditionalFormatting>
  <conditionalFormatting sqref="K16">
    <cfRule type="containsText" dxfId="897" priority="104" operator="containsText" text="Muy Baja">
      <formula>NOT(ISERROR(SEARCH("Muy Baja",K16)))</formula>
    </cfRule>
    <cfRule type="containsText" dxfId="896" priority="105" operator="containsText" text="Baja">
      <formula>NOT(ISERROR(SEARCH("Baja",K16)))</formula>
    </cfRule>
    <cfRule type="containsText" dxfId="895" priority="106" operator="containsText" text="A l t a">
      <formula>NOT(ISERROR(SEARCH("A l t a",K16)))</formula>
    </cfRule>
    <cfRule type="containsText" dxfId="894" priority="107" operator="containsText" text="Muy Alta">
      <formula>NOT(ISERROR(SEARCH("Muy Alta",K16)))</formula>
    </cfRule>
    <cfRule type="cellIs" dxfId="893" priority="108" operator="equal">
      <formula>"Media"</formula>
    </cfRule>
  </conditionalFormatting>
  <conditionalFormatting sqref="P16">
    <cfRule type="containsText" dxfId="892" priority="100" operator="containsText" text="Extremo">
      <formula>NOT(ISERROR(SEARCH("Extremo",P16)))</formula>
    </cfRule>
    <cfRule type="containsText" dxfId="891" priority="101" operator="containsText" text="Alto">
      <formula>NOT(ISERROR(SEARCH("Alto",P16)))</formula>
    </cfRule>
    <cfRule type="containsText" dxfId="890" priority="102" operator="containsText" text="Moderado">
      <formula>NOT(ISERROR(SEARCH("Moderado",P16)))</formula>
    </cfRule>
    <cfRule type="containsText" dxfId="889" priority="103" operator="containsText" text="Bajo">
      <formula>NOT(ISERROR(SEARCH("Bajo",P16)))</formula>
    </cfRule>
  </conditionalFormatting>
  <conditionalFormatting sqref="AH16">
    <cfRule type="containsText" dxfId="888" priority="95" operator="containsText" text="Muy Baja">
      <formula>NOT(ISERROR(SEARCH("Muy Baja",AH16)))</formula>
    </cfRule>
    <cfRule type="containsText" dxfId="887" priority="96" operator="containsText" text="Baja">
      <formula>NOT(ISERROR(SEARCH("Baja",AH16)))</formula>
    </cfRule>
    <cfRule type="containsText" dxfId="886" priority="97" operator="containsText" text="A l t a">
      <formula>NOT(ISERROR(SEARCH("A l t a",AH16)))</formula>
    </cfRule>
    <cfRule type="containsText" dxfId="885" priority="98" operator="containsText" text="Muy Alta">
      <formula>NOT(ISERROR(SEARCH("Muy Alta",AH16)))</formula>
    </cfRule>
    <cfRule type="cellIs" dxfId="884" priority="99" operator="equal">
      <formula>"Media"</formula>
    </cfRule>
  </conditionalFormatting>
  <conditionalFormatting sqref="AJ16">
    <cfRule type="containsText" dxfId="883" priority="90" operator="containsText" text="Catastrófico">
      <formula>NOT(ISERROR(SEARCH("Catastrófico",AJ16)))</formula>
    </cfRule>
    <cfRule type="containsText" dxfId="882" priority="91" operator="containsText" text="Mayor">
      <formula>NOT(ISERROR(SEARCH("Mayor",AJ16)))</formula>
    </cfRule>
    <cfRule type="containsText" dxfId="881" priority="92" operator="containsText" text="Moderado">
      <formula>NOT(ISERROR(SEARCH("Moderado",AJ16)))</formula>
    </cfRule>
    <cfRule type="containsText" dxfId="880" priority="93" operator="containsText" text="Menor">
      <formula>NOT(ISERROR(SEARCH("Menor",AJ16)))</formula>
    </cfRule>
    <cfRule type="containsText" dxfId="879" priority="94" operator="containsText" text="Leve">
      <formula>NOT(ISERROR(SEARCH("Leve",AJ16)))</formula>
    </cfRule>
  </conditionalFormatting>
  <conditionalFormatting sqref="AM16">
    <cfRule type="containsText" dxfId="878" priority="86" operator="containsText" text="Extremo">
      <formula>NOT(ISERROR(SEARCH("Extremo",AM16)))</formula>
    </cfRule>
    <cfRule type="containsText" dxfId="877" priority="87" operator="containsText" text="Alto">
      <formula>NOT(ISERROR(SEARCH("Alto",AM16)))</formula>
    </cfRule>
    <cfRule type="containsText" dxfId="876" priority="88" operator="containsText" text="Moderado">
      <formula>NOT(ISERROR(SEARCH("Moderado",AM16)))</formula>
    </cfRule>
    <cfRule type="containsText" dxfId="875" priority="89" operator="containsText" text="Bajo">
      <formula>NOT(ISERROR(SEARCH("Bajo",AM16)))</formula>
    </cfRule>
  </conditionalFormatting>
  <conditionalFormatting sqref="J18">
    <cfRule type="containsText" dxfId="874" priority="81" operator="containsText" text="Muy Baja">
      <formula>NOT(ISERROR(SEARCH("Muy Baja",J18)))</formula>
    </cfRule>
    <cfRule type="containsText" dxfId="873" priority="82" operator="containsText" text="Baja">
      <formula>NOT(ISERROR(SEARCH("Baja",J18)))</formula>
    </cfRule>
    <cfRule type="containsText" dxfId="872" priority="83" operator="containsText" text="A l t a">
      <formula>NOT(ISERROR(SEARCH("A l t a",J18)))</formula>
    </cfRule>
    <cfRule type="containsText" dxfId="871" priority="84" operator="containsText" text="Muy Alta">
      <formula>NOT(ISERROR(SEARCH("Muy Alta",J18)))</formula>
    </cfRule>
    <cfRule type="cellIs" dxfId="870" priority="85" operator="equal">
      <formula>"Media"</formula>
    </cfRule>
  </conditionalFormatting>
  <conditionalFormatting sqref="M18">
    <cfRule type="containsText" dxfId="869" priority="76" operator="containsText" text="Catastrófico">
      <formula>NOT(ISERROR(SEARCH("Catastrófico",M18)))</formula>
    </cfRule>
    <cfRule type="containsText" dxfId="868" priority="77" operator="containsText" text="Mayor">
      <formula>NOT(ISERROR(SEARCH("Mayor",M18)))</formula>
    </cfRule>
    <cfRule type="containsText" dxfId="867" priority="78" operator="containsText" text="Moderado">
      <formula>NOT(ISERROR(SEARCH("Moderado",M18)))</formula>
    </cfRule>
    <cfRule type="containsText" dxfId="866" priority="79" operator="containsText" text="Menor">
      <formula>NOT(ISERROR(SEARCH("Menor",M18)))</formula>
    </cfRule>
    <cfRule type="containsText" dxfId="865" priority="80" operator="containsText" text="Leve">
      <formula>NOT(ISERROR(SEARCH("Leve",M18)))</formula>
    </cfRule>
  </conditionalFormatting>
  <conditionalFormatting sqref="K18">
    <cfRule type="containsText" dxfId="864" priority="71" operator="containsText" text="Muy Baja">
      <formula>NOT(ISERROR(SEARCH("Muy Baja",K18)))</formula>
    </cfRule>
    <cfRule type="containsText" dxfId="863" priority="72" operator="containsText" text="Baja">
      <formula>NOT(ISERROR(SEARCH("Baja",K18)))</formula>
    </cfRule>
    <cfRule type="containsText" dxfId="862" priority="73" operator="containsText" text="A l t a">
      <formula>NOT(ISERROR(SEARCH("A l t a",K18)))</formula>
    </cfRule>
    <cfRule type="containsText" dxfId="861" priority="74" operator="containsText" text="Muy Alta">
      <formula>NOT(ISERROR(SEARCH("Muy Alta",K18)))</formula>
    </cfRule>
    <cfRule type="cellIs" dxfId="860" priority="75" operator="equal">
      <formula>"Media"</formula>
    </cfRule>
  </conditionalFormatting>
  <conditionalFormatting sqref="P18:R18">
    <cfRule type="containsText" dxfId="859" priority="67" operator="containsText" text="Extremo">
      <formula>NOT(ISERROR(SEARCH("Extremo",P18)))</formula>
    </cfRule>
    <cfRule type="containsText" dxfId="858" priority="68" operator="containsText" text="Alto">
      <formula>NOT(ISERROR(SEARCH("Alto",P18)))</formula>
    </cfRule>
    <cfRule type="containsText" dxfId="857" priority="69" operator="containsText" text="Moderado">
      <formula>NOT(ISERROR(SEARCH("Moderado",P18)))</formula>
    </cfRule>
    <cfRule type="containsText" dxfId="856" priority="70" operator="containsText" text="Bajo">
      <formula>NOT(ISERROR(SEARCH("Bajo",P18)))</formula>
    </cfRule>
  </conditionalFormatting>
  <conditionalFormatting sqref="AH18">
    <cfRule type="containsText" dxfId="855" priority="62" operator="containsText" text="Muy Baja">
      <formula>NOT(ISERROR(SEARCH("Muy Baja",AH18)))</formula>
    </cfRule>
    <cfRule type="containsText" dxfId="854" priority="63" operator="containsText" text="Baja">
      <formula>NOT(ISERROR(SEARCH("Baja",AH18)))</formula>
    </cfRule>
    <cfRule type="containsText" dxfId="853" priority="64" operator="containsText" text="A l t a">
      <formula>NOT(ISERROR(SEARCH("A l t a",AH18)))</formula>
    </cfRule>
    <cfRule type="containsText" dxfId="852" priority="65" operator="containsText" text="Muy Alta">
      <formula>NOT(ISERROR(SEARCH("Muy Alta",AH18)))</formula>
    </cfRule>
    <cfRule type="cellIs" dxfId="851" priority="66" operator="equal">
      <formula>"Media"</formula>
    </cfRule>
  </conditionalFormatting>
  <conditionalFormatting sqref="AJ18">
    <cfRule type="containsText" dxfId="850" priority="57" operator="containsText" text="Catastrófico">
      <formula>NOT(ISERROR(SEARCH("Catastrófico",AJ18)))</formula>
    </cfRule>
    <cfRule type="containsText" dxfId="849" priority="58" operator="containsText" text="Mayor">
      <formula>NOT(ISERROR(SEARCH("Mayor",AJ18)))</formula>
    </cfRule>
    <cfRule type="containsText" dxfId="848" priority="59" operator="containsText" text="Moderado">
      <formula>NOT(ISERROR(SEARCH("Moderado",AJ18)))</formula>
    </cfRule>
    <cfRule type="containsText" dxfId="847" priority="60" operator="containsText" text="Menor">
      <formula>NOT(ISERROR(SEARCH("Menor",AJ18)))</formula>
    </cfRule>
    <cfRule type="containsText" dxfId="846" priority="61" operator="containsText" text="Leve">
      <formula>NOT(ISERROR(SEARCH("Leve",AJ18)))</formula>
    </cfRule>
  </conditionalFormatting>
  <conditionalFormatting sqref="AM18">
    <cfRule type="containsText" dxfId="845" priority="53" operator="containsText" text="Extremo">
      <formula>NOT(ISERROR(SEARCH("Extremo",AM18)))</formula>
    </cfRule>
    <cfRule type="containsText" dxfId="844" priority="54" operator="containsText" text="Alto">
      <formula>NOT(ISERROR(SEARCH("Alto",AM18)))</formula>
    </cfRule>
    <cfRule type="containsText" dxfId="843" priority="55" operator="containsText" text="Moderado">
      <formula>NOT(ISERROR(SEARCH("Moderado",AM18)))</formula>
    </cfRule>
    <cfRule type="containsText" dxfId="842" priority="56" operator="containsText" text="Bajo">
      <formula>NOT(ISERROR(SEARCH("Bajo",AM18)))</formula>
    </cfRule>
  </conditionalFormatting>
  <conditionalFormatting sqref="R9:R10">
    <cfRule type="containsText" dxfId="841" priority="49" operator="containsText" text="Extremo">
      <formula>NOT(ISERROR(SEARCH(("Extremo"),(R9))))</formula>
    </cfRule>
  </conditionalFormatting>
  <conditionalFormatting sqref="R9:R10">
    <cfRule type="containsText" dxfId="840" priority="50" operator="containsText" text="Alto">
      <formula>NOT(ISERROR(SEARCH(("Alto"),(R9))))</formula>
    </cfRule>
  </conditionalFormatting>
  <conditionalFormatting sqref="R9:R10">
    <cfRule type="containsText" dxfId="839" priority="51" operator="containsText" text="Moderado">
      <formula>NOT(ISERROR(SEARCH(("Moderado"),(R9))))</formula>
    </cfRule>
  </conditionalFormatting>
  <conditionalFormatting sqref="R9:R10">
    <cfRule type="containsText" dxfId="838" priority="52" operator="containsText" text="Bajo">
      <formula>NOT(ISERROR(SEARCH(("Bajo"),(R9))))</formula>
    </cfRule>
  </conditionalFormatting>
  <conditionalFormatting sqref="S9:S11">
    <cfRule type="containsText" dxfId="837" priority="41" operator="containsText" text="Extremo">
      <formula>NOT(ISERROR(SEARCH(("Extremo"),(S9))))</formula>
    </cfRule>
  </conditionalFormatting>
  <conditionalFormatting sqref="S9:S11">
    <cfRule type="containsText" dxfId="836" priority="42" operator="containsText" text="Alto">
      <formula>NOT(ISERROR(SEARCH(("Alto"),(S9))))</formula>
    </cfRule>
  </conditionalFormatting>
  <conditionalFormatting sqref="S9:S11">
    <cfRule type="containsText" dxfId="835" priority="43" operator="containsText" text="Moderado">
      <formula>NOT(ISERROR(SEARCH(("Moderado"),(S9))))</formula>
    </cfRule>
  </conditionalFormatting>
  <conditionalFormatting sqref="S9:S11">
    <cfRule type="containsText" dxfId="834" priority="44" operator="containsText" text="Bajo">
      <formula>NOT(ISERROR(SEARCH(("Bajo"),(S9))))</formula>
    </cfRule>
  </conditionalFormatting>
  <conditionalFormatting sqref="S9:S11">
    <cfRule type="containsText" dxfId="833" priority="45" operator="containsText" text="Extremo">
      <formula>NOT(ISERROR(SEARCH(("Extremo"),(S9))))</formula>
    </cfRule>
  </conditionalFormatting>
  <conditionalFormatting sqref="S9:S11">
    <cfRule type="containsText" dxfId="832" priority="46" operator="containsText" text="Alto">
      <formula>NOT(ISERROR(SEARCH(("Alto"),(S9))))</formula>
    </cfRule>
  </conditionalFormatting>
  <conditionalFormatting sqref="S9:S11">
    <cfRule type="containsText" dxfId="831" priority="47" operator="containsText" text="Moderado">
      <formula>NOT(ISERROR(SEARCH(("Moderado"),(S9))))</formula>
    </cfRule>
  </conditionalFormatting>
  <conditionalFormatting sqref="S9:S11">
    <cfRule type="containsText" dxfId="830" priority="48" operator="containsText" text="Bajo">
      <formula>NOT(ISERROR(SEARCH(("Bajo"),(S9))))</formula>
    </cfRule>
  </conditionalFormatting>
  <conditionalFormatting sqref="U9:V11">
    <cfRule type="containsText" dxfId="829" priority="33" operator="containsText" text="Extremo">
      <formula>NOT(ISERROR(SEARCH(("Extremo"),(U9))))</formula>
    </cfRule>
  </conditionalFormatting>
  <conditionalFormatting sqref="U9:V11">
    <cfRule type="containsText" dxfId="828" priority="34" operator="containsText" text="Alto">
      <formula>NOT(ISERROR(SEARCH(("Alto"),(U9))))</formula>
    </cfRule>
  </conditionalFormatting>
  <conditionalFormatting sqref="U9:V11">
    <cfRule type="containsText" dxfId="827" priority="35" operator="containsText" text="Moderado">
      <formula>NOT(ISERROR(SEARCH(("Moderado"),(U9))))</formula>
    </cfRule>
  </conditionalFormatting>
  <conditionalFormatting sqref="U9:V11">
    <cfRule type="containsText" dxfId="826" priority="36" operator="containsText" text="Bajo">
      <formula>NOT(ISERROR(SEARCH(("Bajo"),(U9))))</formula>
    </cfRule>
  </conditionalFormatting>
  <conditionalFormatting sqref="U9:V11">
    <cfRule type="containsText" dxfId="825" priority="37" operator="containsText" text="Extremo">
      <formula>NOT(ISERROR(SEARCH(("Extremo"),(U9))))</formula>
    </cfRule>
  </conditionalFormatting>
  <conditionalFormatting sqref="U9:V11">
    <cfRule type="containsText" dxfId="824" priority="38" operator="containsText" text="Alto">
      <formula>NOT(ISERROR(SEARCH(("Alto"),(U9))))</formula>
    </cfRule>
  </conditionalFormatting>
  <conditionalFormatting sqref="U9:V11">
    <cfRule type="containsText" dxfId="823" priority="39" operator="containsText" text="Moderado">
      <formula>NOT(ISERROR(SEARCH(("Moderado"),(U9))))</formula>
    </cfRule>
  </conditionalFormatting>
  <conditionalFormatting sqref="U9:V11">
    <cfRule type="containsText" dxfId="822" priority="40" operator="containsText" text="Bajo">
      <formula>NOT(ISERROR(SEARCH(("Bajo"),(U9))))</formula>
    </cfRule>
  </conditionalFormatting>
  <conditionalFormatting sqref="R14:W14">
    <cfRule type="containsText" dxfId="821" priority="25" operator="containsText" text="Extremo">
      <formula>NOT(ISERROR(SEARCH(("Extremo"),(R14))))</formula>
    </cfRule>
  </conditionalFormatting>
  <conditionalFormatting sqref="R14:W14">
    <cfRule type="containsText" dxfId="820" priority="26" operator="containsText" text="Alto">
      <formula>NOT(ISERROR(SEARCH(("Alto"),(R14))))</formula>
    </cfRule>
  </conditionalFormatting>
  <conditionalFormatting sqref="R14:W14">
    <cfRule type="containsText" dxfId="819" priority="27" operator="containsText" text="Moderado">
      <formula>NOT(ISERROR(SEARCH(("Moderado"),(R14))))</formula>
    </cfRule>
  </conditionalFormatting>
  <conditionalFormatting sqref="R14:W14">
    <cfRule type="containsText" dxfId="818" priority="28" operator="containsText" text="Bajo">
      <formula>NOT(ISERROR(SEARCH(("Bajo"),(R14))))</formula>
    </cfRule>
  </conditionalFormatting>
  <conditionalFormatting sqref="R14:W14">
    <cfRule type="containsText" dxfId="817" priority="29" operator="containsText" text="Extremo">
      <formula>NOT(ISERROR(SEARCH(("Extremo"),(R14))))</formula>
    </cfRule>
  </conditionalFormatting>
  <conditionalFormatting sqref="R14:W14">
    <cfRule type="containsText" dxfId="816" priority="30" operator="containsText" text="Alto">
      <formula>NOT(ISERROR(SEARCH(("Alto"),(R14))))</formula>
    </cfRule>
  </conditionalFormatting>
  <conditionalFormatting sqref="R14:W14">
    <cfRule type="containsText" dxfId="815" priority="31" operator="containsText" text="Moderado">
      <formula>NOT(ISERROR(SEARCH(("Moderado"),(R14))))</formula>
    </cfRule>
  </conditionalFormatting>
  <conditionalFormatting sqref="R14:W14">
    <cfRule type="containsText" dxfId="814" priority="32" operator="containsText" text="Bajo">
      <formula>NOT(ISERROR(SEARCH(("Bajo"),(R14))))</formula>
    </cfRule>
  </conditionalFormatting>
  <conditionalFormatting sqref="Q12">
    <cfRule type="containsText" dxfId="813" priority="21" operator="containsText" text="Extremo">
      <formula>NOT(ISERROR(SEARCH("Extremo",Q12)))</formula>
    </cfRule>
    <cfRule type="containsText" dxfId="812" priority="22" operator="containsText" text="Alto">
      <formula>NOT(ISERROR(SEARCH("Alto",Q12)))</formula>
    </cfRule>
    <cfRule type="containsText" dxfId="811" priority="23" operator="containsText" text="Moderado">
      <formula>NOT(ISERROR(SEARCH("Moderado",Q12)))</formula>
    </cfRule>
    <cfRule type="containsText" dxfId="810" priority="24" operator="containsText" text="Bajo">
      <formula>NOT(ISERROR(SEARCH("Bajo",Q12)))</formula>
    </cfRule>
  </conditionalFormatting>
  <conditionalFormatting sqref="R12:W12 R13:V13">
    <cfRule type="containsText" dxfId="809" priority="15" operator="containsText" text="Extremo">
      <formula>NOT(ISERROR(SEARCH(("Extremo"),(R12))))</formula>
    </cfRule>
  </conditionalFormatting>
  <conditionalFormatting sqref="R12:W12 R13:V13">
    <cfRule type="containsText" dxfId="808" priority="16" operator="containsText" text="Alto">
      <formula>NOT(ISERROR(SEARCH(("Alto"),(R12))))</formula>
    </cfRule>
  </conditionalFormatting>
  <conditionalFormatting sqref="R12:W12 R13:V13">
    <cfRule type="containsText" dxfId="807" priority="17" operator="containsText" text="Moderado">
      <formula>NOT(ISERROR(SEARCH(("Moderado"),(R12))))</formula>
    </cfRule>
  </conditionalFormatting>
  <conditionalFormatting sqref="R12:W12 R13:V13">
    <cfRule type="containsText" dxfId="806" priority="18" operator="containsText" text="Extremo">
      <formula>NOT(ISERROR(SEARCH(("Extremo"),(R12))))</formula>
    </cfRule>
  </conditionalFormatting>
  <conditionalFormatting sqref="R12:W12 R13:V13">
    <cfRule type="containsText" dxfId="805" priority="19" operator="containsText" text="Alto">
      <formula>NOT(ISERROR(SEARCH(("Alto"),(R12))))</formula>
    </cfRule>
  </conditionalFormatting>
  <conditionalFormatting sqref="R12:W12 R13:V13">
    <cfRule type="containsText" dxfId="804" priority="20" operator="containsText" text="Moderado">
      <formula>NOT(ISERROR(SEARCH(("Moderado"),(R12))))</formula>
    </cfRule>
  </conditionalFormatting>
  <conditionalFormatting sqref="Q16">
    <cfRule type="containsText" dxfId="803" priority="11" operator="containsText" text="Extremo">
      <formula>NOT(ISERROR(SEARCH("Extremo",Q16)))</formula>
    </cfRule>
    <cfRule type="containsText" dxfId="802" priority="12" operator="containsText" text="Alto">
      <formula>NOT(ISERROR(SEARCH("Alto",Q16)))</formula>
    </cfRule>
    <cfRule type="containsText" dxfId="801" priority="13" operator="containsText" text="Moderado">
      <formula>NOT(ISERROR(SEARCH("Moderado",Q16)))</formula>
    </cfRule>
    <cfRule type="containsText" dxfId="800" priority="14" operator="containsText" text="Bajo">
      <formula>NOT(ISERROR(SEARCH("Bajo",Q16)))</formula>
    </cfRule>
  </conditionalFormatting>
  <conditionalFormatting sqref="J14">
    <cfRule type="containsText" dxfId="799" priority="6" operator="containsText" text="Muy Baja">
      <formula>NOT(ISERROR(SEARCH("Muy Baja",J14)))</formula>
    </cfRule>
    <cfRule type="containsText" dxfId="798" priority="7" operator="containsText" text="Baja">
      <formula>NOT(ISERROR(SEARCH("Baja",J14)))</formula>
    </cfRule>
    <cfRule type="containsText" dxfId="797" priority="8" operator="containsText" text="A l t a">
      <formula>NOT(ISERROR(SEARCH("A l t a",J14)))</formula>
    </cfRule>
    <cfRule type="containsText" dxfId="796" priority="9" operator="containsText" text="Muy Alta">
      <formula>NOT(ISERROR(SEARCH("Muy Alta",J14)))</formula>
    </cfRule>
    <cfRule type="cellIs" dxfId="795" priority="10" operator="equal">
      <formula>"Media"</formula>
    </cfRule>
  </conditionalFormatting>
  <conditionalFormatting sqref="J12">
    <cfRule type="containsText" dxfId="794" priority="1" operator="containsText" text="Muy Baja">
      <formula>NOT(ISERROR(SEARCH("Muy Baja",J12)))</formula>
    </cfRule>
    <cfRule type="containsText" dxfId="793" priority="2" operator="containsText" text="Baja">
      <formula>NOT(ISERROR(SEARCH("Baja",J12)))</formula>
    </cfRule>
    <cfRule type="containsText" dxfId="792" priority="3" operator="containsText" text="A l t a">
      <formula>NOT(ISERROR(SEARCH("A l t a",J12)))</formula>
    </cfRule>
    <cfRule type="containsText" dxfId="791" priority="4" operator="containsText" text="Muy Alta">
      <formula>NOT(ISERROR(SEARCH("Muy Alta",J12)))</formula>
    </cfRule>
    <cfRule type="cellIs" dxfId="790" priority="5" operator="equal">
      <formula>"Media"</formula>
    </cfRule>
  </conditionalFormatting>
  <pageMargins left="0.25" right="0.25" top="0.75" bottom="0.75" header="0.3" footer="0.3"/>
  <pageSetup paperSize="5" scale="34" fitToWidth="0" orientation="landscape" r:id="rId1"/>
  <headerFooter>
    <oddFooter>&amp;RCódigo: GMC-F-05
Vigencia: 18/03/2023
Versión: 05</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39B6-9E3A-41F6-B888-302E7C600C70}">
  <sheetPr>
    <tabColor rgb="FF00B050"/>
    <pageSetUpPr fitToPage="1"/>
  </sheetPr>
  <dimension ref="A1:BC18"/>
  <sheetViews>
    <sheetView topLeftCell="K1" zoomScale="89" zoomScaleNormal="89" workbookViewId="0">
      <selection activeCell="S10" sqref="S10"/>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24.28515625"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173" t="s">
        <v>764</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55" t="s">
        <v>994</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708</v>
      </c>
    </row>
    <row r="4" spans="1:55">
      <c r="A4" s="171"/>
      <c r="B4" s="171"/>
    </row>
    <row r="5" spans="1:55" ht="61.5" customHeight="1">
      <c r="A5" s="174" t="s">
        <v>238</v>
      </c>
      <c r="B5" s="174"/>
      <c r="C5" s="174"/>
      <c r="D5" s="336" t="s">
        <v>747</v>
      </c>
      <c r="E5" s="336"/>
      <c r="F5" s="336"/>
      <c r="G5" s="336"/>
      <c r="H5" s="336"/>
      <c r="I5" s="336"/>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241</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371</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51" t="s">
        <v>275</v>
      </c>
      <c r="AW8" s="51" t="s">
        <v>276</v>
      </c>
      <c r="AX8" s="51" t="s">
        <v>275</v>
      </c>
      <c r="AY8" s="51" t="s">
        <v>276</v>
      </c>
      <c r="AZ8" s="51" t="s">
        <v>275</v>
      </c>
      <c r="BA8" s="51" t="s">
        <v>276</v>
      </c>
      <c r="BB8" s="51" t="s">
        <v>275</v>
      </c>
      <c r="BC8" s="51" t="s">
        <v>276</v>
      </c>
    </row>
    <row r="9" spans="1:55" ht="157.5" customHeight="1">
      <c r="A9" s="193">
        <v>1</v>
      </c>
      <c r="B9" s="197" t="s">
        <v>234</v>
      </c>
      <c r="C9" s="195" t="s">
        <v>748</v>
      </c>
      <c r="D9" s="197" t="s">
        <v>749</v>
      </c>
      <c r="E9" s="195" t="s">
        <v>750</v>
      </c>
      <c r="F9" s="195" t="s">
        <v>61</v>
      </c>
      <c r="G9" s="195" t="s">
        <v>11</v>
      </c>
      <c r="H9" s="193">
        <v>260</v>
      </c>
      <c r="I9" s="193" t="str">
        <f>IFERROR(VLOOKUP(G9,[12]Tablas!$A$15:$C$19,3,0)," ")</f>
        <v>Media</v>
      </c>
      <c r="J9" s="194">
        <f>IFERROR(VLOOKUP(G9,[12]Tablas!$A$15:$B$19,2,0)," ")</f>
        <v>0.6</v>
      </c>
      <c r="K9" s="195" t="s">
        <v>75</v>
      </c>
      <c r="L9" s="193" t="str">
        <f>IFERROR(VLOOKUP(K9,[12]Tablas!$A$23:$C$32,3,0)," ")</f>
        <v>Mayor</v>
      </c>
      <c r="M9" s="194">
        <f>IFERROR(VLOOKUP(K9,[12]Tablas!$A$23:$B$32,2,0)," ")</f>
        <v>0.8</v>
      </c>
      <c r="N9" s="17" t="str">
        <f>CONCATENATE(I9,L9)</f>
        <v>MediaMayor</v>
      </c>
      <c r="O9" s="193" t="str">
        <f>IFERROR(VLOOKUP(N9,[12]Tablas!$C$34:$D$58,2,0)," ")</f>
        <v>Alto</v>
      </c>
      <c r="P9" s="209" t="s">
        <v>700</v>
      </c>
      <c r="Q9" s="49" t="s">
        <v>751</v>
      </c>
      <c r="R9" s="49" t="s">
        <v>752</v>
      </c>
      <c r="S9" s="49" t="s">
        <v>393</v>
      </c>
      <c r="T9" s="49" t="s">
        <v>753</v>
      </c>
      <c r="U9" s="49" t="s">
        <v>754</v>
      </c>
      <c r="V9" s="226" t="s">
        <v>755</v>
      </c>
      <c r="W9" s="16" t="s">
        <v>266</v>
      </c>
      <c r="X9" s="16"/>
      <c r="Y9" s="16" t="s">
        <v>48</v>
      </c>
      <c r="Z9" s="16" t="s">
        <v>51</v>
      </c>
      <c r="AA9" s="16" t="str">
        <f t="shared" ref="AA9:AA16" si="0">CONCATENATE(Y9,Z9)</f>
        <v>PreventivoManual</v>
      </c>
      <c r="AB9" s="17">
        <f>IFERROR(VLOOKUP(AA9,[12]Tablas!C75:D80,2,0)," ")</f>
        <v>0.4</v>
      </c>
      <c r="AC9" s="18" t="s">
        <v>54</v>
      </c>
      <c r="AD9" s="16" t="s">
        <v>55</v>
      </c>
      <c r="AE9" s="16" t="s">
        <v>212</v>
      </c>
      <c r="AF9" s="17">
        <f>IFERROR(J9-(J9*AB9)," ")</f>
        <v>0.36</v>
      </c>
      <c r="AG9" s="193" t="str">
        <f>IF(AF10&lt;20%,"Muy Baja",IF(AF10&lt;40%,"Baja",IF(AF10&lt;60%,"Media",IF(AF10&lt;80%,"A l t a",IF(AF10&gt;80%,"Muy Alta")))))</f>
        <v>Baja</v>
      </c>
      <c r="AH9" s="193">
        <f>IFERROR(AF9-(AF9*AB10)," ")</f>
        <v>0.216</v>
      </c>
      <c r="AI9" s="193" t="str">
        <f>+L9</f>
        <v>Mayor</v>
      </c>
      <c r="AJ9" s="204">
        <f>+M9</f>
        <v>0.8</v>
      </c>
      <c r="AK9" s="46" t="str">
        <f>CONCATENATE(AG9,AI9)</f>
        <v>BajaMayor</v>
      </c>
      <c r="AL9" s="193" t="str">
        <f>IFERROR(VLOOKUP(AK9,[12]Tablas!$C$34:$D$58,2,0)," ")</f>
        <v>Alto</v>
      </c>
      <c r="AM9" s="193" t="s">
        <v>71</v>
      </c>
      <c r="AN9" s="195" t="str">
        <f>IFERROR(VLOOKUP(AL9,[12]Tablas!$A$104:$B$108,2,0)," ")</f>
        <v>Si</v>
      </c>
      <c r="AO9" s="131" t="s">
        <v>756</v>
      </c>
      <c r="AP9" s="209" t="s">
        <v>757</v>
      </c>
      <c r="AQ9" s="215">
        <v>45079</v>
      </c>
      <c r="AR9" s="220">
        <v>45291</v>
      </c>
      <c r="AS9" s="215">
        <v>45168</v>
      </c>
      <c r="AT9" s="14"/>
      <c r="AU9" s="14" t="s">
        <v>398</v>
      </c>
      <c r="AV9" s="285" t="s">
        <v>916</v>
      </c>
      <c r="AW9" s="286"/>
      <c r="AX9" s="102" t="s">
        <v>215</v>
      </c>
      <c r="AZ9" s="102" t="s">
        <v>215</v>
      </c>
      <c r="BB9" s="102" t="s">
        <v>215</v>
      </c>
    </row>
    <row r="10" spans="1:55" ht="155.25" customHeight="1">
      <c r="A10" s="193"/>
      <c r="B10" s="197"/>
      <c r="C10" s="195"/>
      <c r="D10" s="197"/>
      <c r="E10" s="195"/>
      <c r="F10" s="195"/>
      <c r="G10" s="195"/>
      <c r="H10" s="193"/>
      <c r="I10" s="193"/>
      <c r="J10" s="194"/>
      <c r="K10" s="195"/>
      <c r="L10" s="193"/>
      <c r="M10" s="194"/>
      <c r="N10" s="14"/>
      <c r="O10" s="193"/>
      <c r="P10" s="210"/>
      <c r="Q10" s="49" t="s">
        <v>758</v>
      </c>
      <c r="R10" s="49" t="s">
        <v>759</v>
      </c>
      <c r="S10" s="49" t="s">
        <v>760</v>
      </c>
      <c r="T10" s="49" t="s">
        <v>465</v>
      </c>
      <c r="U10" s="49" t="s">
        <v>761</v>
      </c>
      <c r="V10" s="227"/>
      <c r="W10" s="16" t="s">
        <v>266</v>
      </c>
      <c r="X10" s="16"/>
      <c r="Y10" s="16" t="s">
        <v>48</v>
      </c>
      <c r="Z10" s="16" t="s">
        <v>51</v>
      </c>
      <c r="AA10" s="16" t="str">
        <f t="shared" si="0"/>
        <v>PreventivoManual</v>
      </c>
      <c r="AB10" s="17">
        <f>IFERROR(VLOOKUP(AA10,[12]Tablas!C76:D81,2,0)," ")</f>
        <v>0.4</v>
      </c>
      <c r="AC10" s="18" t="s">
        <v>53</v>
      </c>
      <c r="AD10" s="16" t="s">
        <v>55</v>
      </c>
      <c r="AE10" s="16" t="s">
        <v>212</v>
      </c>
      <c r="AF10" s="20">
        <f>IFERROR(AF9-(AF9*AB10),0)</f>
        <v>0.216</v>
      </c>
      <c r="AG10" s="193"/>
      <c r="AH10" s="193"/>
      <c r="AI10" s="193"/>
      <c r="AJ10" s="193"/>
      <c r="AK10" s="38"/>
      <c r="AL10" s="193"/>
      <c r="AM10" s="193"/>
      <c r="AN10" s="195"/>
      <c r="AO10" s="108" t="s">
        <v>762</v>
      </c>
      <c r="AP10" s="210"/>
      <c r="AQ10" s="216"/>
      <c r="AR10" s="221"/>
      <c r="AS10" s="216"/>
      <c r="AT10" s="14"/>
      <c r="AU10" s="14"/>
      <c r="AV10" s="288"/>
      <c r="AW10" s="274"/>
    </row>
    <row r="11" spans="1:55" ht="15" customHeight="1">
      <c r="A11" s="193"/>
      <c r="B11" s="195"/>
      <c r="C11" s="195"/>
      <c r="D11" s="195"/>
      <c r="E11" s="195"/>
      <c r="F11" s="195"/>
      <c r="G11" s="195"/>
      <c r="H11" s="193"/>
      <c r="I11" s="193" t="str">
        <f>IFERROR(VLOOKUP(G11,[12]Tablas!$A$15:$C$19,3,0)," ")</f>
        <v xml:space="preserve"> </v>
      </c>
      <c r="J11" s="194" t="str">
        <f>IFERROR(VLOOKUP(G11,[12]Tablas!$A$15:$B$19,2,0)," ")</f>
        <v xml:space="preserve"> </v>
      </c>
      <c r="K11" s="195"/>
      <c r="L11" s="193" t="str">
        <f>IFERROR(VLOOKUP(K11,[12]Tablas!$A$23:$C$32,3,0)," ")</f>
        <v xml:space="preserve"> </v>
      </c>
      <c r="M11" s="194" t="str">
        <f>IFERROR(VLOOKUP(K11,[12]Tablas!$A$23:$B$32,2,0)," ")</f>
        <v xml:space="preserve"> </v>
      </c>
      <c r="N11" s="17" t="str">
        <f>CONCATENATE(I11,L11)</f>
        <v xml:space="preserve">  </v>
      </c>
      <c r="O11" s="193" t="str">
        <f>IFERROR(VLOOKUP(N11,[12]Tablas!$C$34:$D$58,2,0)," ")</f>
        <v xml:space="preserve"> </v>
      </c>
      <c r="P11" s="38"/>
      <c r="Q11" s="14" t="s">
        <v>421</v>
      </c>
      <c r="S11" s="14"/>
      <c r="T11" s="14"/>
      <c r="U11" s="14"/>
      <c r="V11" s="14"/>
      <c r="W11" s="16"/>
      <c r="X11" s="16"/>
      <c r="Y11" s="16"/>
      <c r="Z11" s="16"/>
      <c r="AA11" s="16" t="str">
        <f t="shared" si="0"/>
        <v/>
      </c>
      <c r="AB11" s="17" t="str">
        <f>IFERROR(VLOOKUP(AA11,[12]Tablas!C$73:D$78,2,0)," ")</f>
        <v xml:space="preserve"> </v>
      </c>
      <c r="AC11" s="16"/>
      <c r="AD11" s="16"/>
      <c r="AE11" s="16"/>
      <c r="AF11" s="17" t="str">
        <f>IFERROR(J11-(J11*AB11)," ")</f>
        <v xml:space="preserve"> </v>
      </c>
      <c r="AG11" s="193" t="str">
        <f>IF(AF12&lt;20%,"Muy Baja",IF(AF12&lt;40%,"Baja",IF(AF12&lt;60%,"Media",IF(AF12&lt;80%,"A l t a",IF(AF12&gt;80%,"Muy Alta")))))</f>
        <v>Muy Baja</v>
      </c>
      <c r="AH11" s="193" t="str">
        <f>IFERROR(AF11-(AF11*AB12)," ")</f>
        <v xml:space="preserve"> </v>
      </c>
      <c r="AI11" s="193" t="str">
        <f>+L11</f>
        <v xml:space="preserve"> </v>
      </c>
      <c r="AJ11" s="204" t="str">
        <f>+M11</f>
        <v xml:space="preserve"> </v>
      </c>
      <c r="AK11" s="46" t="str">
        <f>CONCATENATE(AG11,AI11)</f>
        <v xml:space="preserve">Muy Baja </v>
      </c>
      <c r="AL11" s="193" t="str">
        <f>IFERROR(VLOOKUP(AK11,[12]Tablas!$C$34:$D$58,2,0)," ")</f>
        <v xml:space="preserve"> </v>
      </c>
      <c r="AM11" s="193" t="s">
        <v>71</v>
      </c>
      <c r="AN11" s="195" t="str">
        <f>IFERROR(VLOOKUP(AL11,[12]Tablas!$A$104:$B$108,2,0)," ")</f>
        <v xml:space="preserve"> </v>
      </c>
      <c r="AO11" s="14"/>
      <c r="AP11" s="14"/>
      <c r="AQ11" s="14"/>
      <c r="AR11" s="14"/>
      <c r="AS11" s="14"/>
      <c r="AT11" s="14"/>
      <c r="AU11" s="14"/>
      <c r="AV11" s="14"/>
      <c r="AW11" s="14"/>
    </row>
    <row r="12" spans="1:55">
      <c r="A12" s="193"/>
      <c r="B12" s="195"/>
      <c r="C12" s="195"/>
      <c r="D12" s="195"/>
      <c r="E12" s="195"/>
      <c r="F12" s="195"/>
      <c r="G12" s="195"/>
      <c r="H12" s="193"/>
      <c r="I12" s="193"/>
      <c r="J12" s="194"/>
      <c r="K12" s="195"/>
      <c r="L12" s="193"/>
      <c r="M12" s="194"/>
      <c r="N12" s="14"/>
      <c r="O12" s="193"/>
      <c r="P12" s="38"/>
      <c r="Q12" s="14" t="s">
        <v>422</v>
      </c>
      <c r="S12" s="14"/>
      <c r="T12" s="14"/>
      <c r="U12" s="14"/>
      <c r="V12" s="14"/>
      <c r="W12" s="16"/>
      <c r="X12" s="16"/>
      <c r="Y12" s="16"/>
      <c r="Z12" s="16"/>
      <c r="AA12" s="16" t="str">
        <f t="shared" si="0"/>
        <v/>
      </c>
      <c r="AB12" s="17" t="str">
        <f>IFERROR(VLOOKUP(AA12,[12]Tablas!C$73:D$78,2,0)," ")</f>
        <v xml:space="preserve"> </v>
      </c>
      <c r="AC12" s="16"/>
      <c r="AD12" s="16"/>
      <c r="AE12" s="16"/>
      <c r="AF12" s="20">
        <f>IFERROR(AF11-(AF11*AB12),0)</f>
        <v>0</v>
      </c>
      <c r="AG12" s="193"/>
      <c r="AH12" s="193"/>
      <c r="AI12" s="193"/>
      <c r="AJ12" s="193"/>
      <c r="AK12" s="38"/>
      <c r="AL12" s="193"/>
      <c r="AM12" s="193"/>
      <c r="AN12" s="195"/>
      <c r="AO12" s="14"/>
      <c r="AP12" s="14"/>
      <c r="AQ12" s="14"/>
      <c r="AR12" s="14"/>
      <c r="AS12" s="14"/>
      <c r="AT12" s="14"/>
      <c r="AU12" s="14"/>
      <c r="AV12" s="14"/>
      <c r="AW12" s="14"/>
    </row>
    <row r="13" spans="1:55">
      <c r="AA13" s="16" t="str">
        <f t="shared" si="0"/>
        <v/>
      </c>
      <c r="AB13" s="17" t="str">
        <f>IFERROR(VLOOKUP(AA13,[12]Tablas!C$73:D$78,2,0)," ")</f>
        <v xml:space="preserve"> </v>
      </c>
    </row>
    <row r="14" spans="1:55" ht="18.75">
      <c r="A14" s="241" t="s">
        <v>236</v>
      </c>
      <c r="B14" s="241"/>
      <c r="C14" s="241"/>
      <c r="D14" s="241"/>
      <c r="E14" s="241"/>
      <c r="F14" s="241"/>
      <c r="G14" s="241"/>
      <c r="AA14" s="16" t="str">
        <f t="shared" si="0"/>
        <v/>
      </c>
      <c r="AB14" s="17" t="str">
        <f>IFERROR(VLOOKUP(AA14,[12]Tablas!C$73:D$78,2,0)," ")</f>
        <v xml:space="preserve"> </v>
      </c>
    </row>
    <row r="15" spans="1:55">
      <c r="AA15" s="16" t="str">
        <f t="shared" si="0"/>
        <v/>
      </c>
      <c r="AB15" s="17" t="str">
        <f>IFERROR(VLOOKUP(AA15,[12]Tablas!C$73:D$78,2,0)," ")</f>
        <v xml:space="preserve"> </v>
      </c>
    </row>
    <row r="16" spans="1:55">
      <c r="A16" s="48" t="s">
        <v>202</v>
      </c>
      <c r="B16" s="48" t="s">
        <v>203</v>
      </c>
      <c r="C16" s="234" t="s">
        <v>201</v>
      </c>
      <c r="D16" s="235"/>
      <c r="E16" s="235"/>
      <c r="F16" s="235"/>
      <c r="G16" s="236"/>
      <c r="AA16" s="16" t="str">
        <f t="shared" si="0"/>
        <v/>
      </c>
      <c r="AB16" s="17" t="str">
        <f>IFERROR(VLOOKUP(AA16,[12]Tablas!C$73:D$78,2,0)," ")</f>
        <v xml:space="preserve"> </v>
      </c>
    </row>
    <row r="17" spans="1:7" ht="143.25" customHeight="1">
      <c r="A17" s="38">
        <v>2</v>
      </c>
      <c r="B17" s="89">
        <v>45077</v>
      </c>
      <c r="C17" s="237" t="s">
        <v>763</v>
      </c>
      <c r="D17" s="238"/>
      <c r="E17" s="238"/>
      <c r="F17" s="238"/>
      <c r="G17" s="239"/>
    </row>
    <row r="18" spans="1:7">
      <c r="A18" s="14"/>
      <c r="B18" s="195"/>
      <c r="C18" s="195"/>
      <c r="D18" s="195"/>
      <c r="E18" s="195"/>
      <c r="F18" s="195"/>
      <c r="G18" s="195"/>
    </row>
  </sheetData>
  <mergeCells count="91">
    <mergeCell ref="AV9:AW10"/>
    <mergeCell ref="AX6:AY6"/>
    <mergeCell ref="AZ6:BA6"/>
    <mergeCell ref="BB6:BC6"/>
    <mergeCell ref="AV7:AW7"/>
    <mergeCell ref="AX7:AY7"/>
    <mergeCell ref="AZ7:BA7"/>
    <mergeCell ref="BB7:BC7"/>
    <mergeCell ref="AV6:AW6"/>
    <mergeCell ref="AN11:AN12"/>
    <mergeCell ref="B18:G18"/>
    <mergeCell ref="C16:G16"/>
    <mergeCell ref="C17:G17"/>
    <mergeCell ref="AL11:AL12"/>
    <mergeCell ref="AM11:AM12"/>
    <mergeCell ref="AI11:AI12"/>
    <mergeCell ref="AJ11:AJ12"/>
    <mergeCell ref="G11:G12"/>
    <mergeCell ref="H11:H12"/>
    <mergeCell ref="I11:I12"/>
    <mergeCell ref="J11:J12"/>
    <mergeCell ref="K11:K12"/>
    <mergeCell ref="L11:L12"/>
    <mergeCell ref="A14:G14"/>
    <mergeCell ref="M11:M12"/>
    <mergeCell ref="AQ9:AQ10"/>
    <mergeCell ref="AR9:AR10"/>
    <mergeCell ref="AS9:AS10"/>
    <mergeCell ref="AM9:AM10"/>
    <mergeCell ref="AN9:AN10"/>
    <mergeCell ref="A11:A12"/>
    <mergeCell ref="B11:B12"/>
    <mergeCell ref="C11:C12"/>
    <mergeCell ref="D11:D12"/>
    <mergeCell ref="E11:E12"/>
    <mergeCell ref="F11:F12"/>
    <mergeCell ref="AH9:AH10"/>
    <mergeCell ref="AI9:AI10"/>
    <mergeCell ref="AJ9:AJ10"/>
    <mergeCell ref="AL9:AL10"/>
    <mergeCell ref="AG11:AG12"/>
    <mergeCell ref="AH11:AH12"/>
    <mergeCell ref="O11:O12"/>
    <mergeCell ref="AT7:AT8"/>
    <mergeCell ref="AH7:AH8"/>
    <mergeCell ref="AI7:AI8"/>
    <mergeCell ref="AG9:AG10"/>
    <mergeCell ref="F9:F10"/>
    <mergeCell ref="G9:G10"/>
    <mergeCell ref="H9:H10"/>
    <mergeCell ref="I9:I10"/>
    <mergeCell ref="J9:J10"/>
    <mergeCell ref="K9:K10"/>
    <mergeCell ref="L9:L10"/>
    <mergeCell ref="M9:M10"/>
    <mergeCell ref="O9:O10"/>
    <mergeCell ref="P9:P10"/>
    <mergeCell ref="V9:V10"/>
    <mergeCell ref="AP9:AP10"/>
    <mergeCell ref="AO7:AO8"/>
    <mergeCell ref="AP7:AP8"/>
    <mergeCell ref="AQ7:AQ8"/>
    <mergeCell ref="AR7:AR8"/>
    <mergeCell ref="AS7:AS8"/>
    <mergeCell ref="A9:A10"/>
    <mergeCell ref="B9:B10"/>
    <mergeCell ref="C9:C10"/>
    <mergeCell ref="D9:D10"/>
    <mergeCell ref="E9:E10"/>
    <mergeCell ref="AJ7:AJ8"/>
    <mergeCell ref="AL7:AL8"/>
    <mergeCell ref="AM7:AM8"/>
    <mergeCell ref="AN7:AN8"/>
    <mergeCell ref="A6:L7"/>
    <mergeCell ref="M6:AM6"/>
    <mergeCell ref="AN6:AU6"/>
    <mergeCell ref="M7:O7"/>
    <mergeCell ref="P7:V7"/>
    <mergeCell ref="W7:X7"/>
    <mergeCell ref="Y7:AE7"/>
    <mergeCell ref="AF7:AF8"/>
    <mergeCell ref="AG7:AG8"/>
    <mergeCell ref="AU7:AU8"/>
    <mergeCell ref="G8:H8"/>
    <mergeCell ref="K8:L8"/>
    <mergeCell ref="A1:C3"/>
    <mergeCell ref="D1:AV1"/>
    <mergeCell ref="D2:AV3"/>
    <mergeCell ref="A4:B4"/>
    <mergeCell ref="A5:C5"/>
    <mergeCell ref="D5:I5"/>
  </mergeCells>
  <conditionalFormatting sqref="I9:J9">
    <cfRule type="containsText" dxfId="789" priority="1" operator="containsText" text="Muy Baja">
      <formula>NOT(ISERROR(SEARCH("Muy Baja",I9)))</formula>
    </cfRule>
    <cfRule type="containsText" dxfId="788" priority="2" operator="containsText" text="Baja">
      <formula>NOT(ISERROR(SEARCH("Baja",I9)))</formula>
    </cfRule>
    <cfRule type="containsText" dxfId="787" priority="3" operator="containsText" text="A l t a">
      <formula>NOT(ISERROR(SEARCH("A l t a",I9)))</formula>
    </cfRule>
    <cfRule type="containsText" dxfId="786" priority="4" operator="containsText" text="Muy Alta">
      <formula>NOT(ISERROR(SEARCH("Muy Alta",I9)))</formula>
    </cfRule>
    <cfRule type="cellIs" dxfId="785" priority="5" operator="equal">
      <formula>"Media"</formula>
    </cfRule>
  </conditionalFormatting>
  <conditionalFormatting sqref="I11:J11">
    <cfRule type="containsText" dxfId="784" priority="28" operator="containsText" text="Muy Baja">
      <formula>NOT(ISERROR(SEARCH("Muy Baja",I11)))</formula>
    </cfRule>
    <cfRule type="containsText" dxfId="783" priority="29" operator="containsText" text="Baja">
      <formula>NOT(ISERROR(SEARCH("Baja",I11)))</formula>
    </cfRule>
    <cfRule type="containsText" dxfId="782" priority="30" operator="containsText" text="A l t a">
      <formula>NOT(ISERROR(SEARCH("A l t a",I11)))</formula>
    </cfRule>
    <cfRule type="containsText" dxfId="781" priority="31" operator="containsText" text="Muy Alta">
      <formula>NOT(ISERROR(SEARCH("Muy Alta",I11)))</formula>
    </cfRule>
    <cfRule type="cellIs" dxfId="780" priority="32" operator="equal">
      <formula>"Media"</formula>
    </cfRule>
  </conditionalFormatting>
  <conditionalFormatting sqref="L9">
    <cfRule type="containsText" dxfId="779" priority="66" operator="containsText" text="Catastrófico">
      <formula>NOT(ISERROR(SEARCH("Catastrófico",L9)))</formula>
    </cfRule>
    <cfRule type="containsText" dxfId="778" priority="67" operator="containsText" text="Mayor">
      <formula>NOT(ISERROR(SEARCH("Mayor",L9)))</formula>
    </cfRule>
    <cfRule type="containsText" dxfId="777" priority="68" operator="containsText" text="Moderado">
      <formula>NOT(ISERROR(SEARCH("Moderado",L9)))</formula>
    </cfRule>
    <cfRule type="containsText" dxfId="776" priority="69" operator="containsText" text="Menor">
      <formula>NOT(ISERROR(SEARCH("Menor",L9)))</formula>
    </cfRule>
    <cfRule type="containsText" dxfId="775" priority="70" operator="containsText" text="Leve">
      <formula>NOT(ISERROR(SEARCH("Leve",L9)))</formula>
    </cfRule>
  </conditionalFormatting>
  <conditionalFormatting sqref="L11">
    <cfRule type="containsText" dxfId="774" priority="33" operator="containsText" text="Catastrófico">
      <formula>NOT(ISERROR(SEARCH("Catastrófico",L11)))</formula>
    </cfRule>
    <cfRule type="containsText" dxfId="773" priority="34" operator="containsText" text="Mayor">
      <formula>NOT(ISERROR(SEARCH("Mayor",L11)))</formula>
    </cfRule>
    <cfRule type="containsText" dxfId="772" priority="35" operator="containsText" text="Moderado">
      <formula>NOT(ISERROR(SEARCH("Moderado",L11)))</formula>
    </cfRule>
    <cfRule type="containsText" dxfId="771" priority="36" operator="containsText" text="Menor">
      <formula>NOT(ISERROR(SEARCH("Menor",L11)))</formula>
    </cfRule>
    <cfRule type="containsText" dxfId="770" priority="37" operator="containsText" text="Leve">
      <formula>NOT(ISERROR(SEARCH("Leve",L11)))</formula>
    </cfRule>
  </conditionalFormatting>
  <conditionalFormatting sqref="O9:P9">
    <cfRule type="containsText" dxfId="769" priority="6" operator="containsText" text="Extremo">
      <formula>NOT(ISERROR(SEARCH("Extremo",O9)))</formula>
    </cfRule>
    <cfRule type="containsText" dxfId="768" priority="7" operator="containsText" text="Alto">
      <formula>NOT(ISERROR(SEARCH("Alto",O9)))</formula>
    </cfRule>
    <cfRule type="containsText" dxfId="767" priority="8" operator="containsText" text="Moderado">
      <formula>NOT(ISERROR(SEARCH("Moderado",O9)))</formula>
    </cfRule>
    <cfRule type="containsText" dxfId="766" priority="9" operator="containsText" text="Bajo">
      <formula>NOT(ISERROR(SEARCH("Bajo",O9)))</formula>
    </cfRule>
  </conditionalFormatting>
  <conditionalFormatting sqref="O11:Q11">
    <cfRule type="containsText" dxfId="765" priority="24" operator="containsText" text="Extremo">
      <formula>NOT(ISERROR(SEARCH("Extremo",O11)))</formula>
    </cfRule>
    <cfRule type="containsText" dxfId="764" priority="25" operator="containsText" text="Alto">
      <formula>NOT(ISERROR(SEARCH("Alto",O11)))</formula>
    </cfRule>
    <cfRule type="containsText" dxfId="763" priority="26" operator="containsText" text="Moderado">
      <formula>NOT(ISERROR(SEARCH("Moderado",O11)))</formula>
    </cfRule>
    <cfRule type="containsText" dxfId="762" priority="27" operator="containsText" text="Bajo">
      <formula>NOT(ISERROR(SEARCH("Bajo",O11)))</formula>
    </cfRule>
  </conditionalFormatting>
  <conditionalFormatting sqref="AG9">
    <cfRule type="containsText" dxfId="761" priority="52" operator="containsText" text="Muy Baja">
      <formula>NOT(ISERROR(SEARCH("Muy Baja",AG9)))</formula>
    </cfRule>
    <cfRule type="containsText" dxfId="760" priority="53" operator="containsText" text="Baja">
      <formula>NOT(ISERROR(SEARCH("Baja",AG9)))</formula>
    </cfRule>
    <cfRule type="containsText" dxfId="759" priority="54" operator="containsText" text="A l t a">
      <formula>NOT(ISERROR(SEARCH("A l t a",AG9)))</formula>
    </cfRule>
    <cfRule type="containsText" dxfId="758" priority="55" operator="containsText" text="Muy Alta">
      <formula>NOT(ISERROR(SEARCH("Muy Alta",AG9)))</formula>
    </cfRule>
    <cfRule type="cellIs" dxfId="757" priority="56" operator="equal">
      <formula>"Media"</formula>
    </cfRule>
  </conditionalFormatting>
  <conditionalFormatting sqref="AG11">
    <cfRule type="containsText" dxfId="756" priority="19" operator="containsText" text="Muy Baja">
      <formula>NOT(ISERROR(SEARCH("Muy Baja",AG11)))</formula>
    </cfRule>
    <cfRule type="containsText" dxfId="755" priority="20" operator="containsText" text="Baja">
      <formula>NOT(ISERROR(SEARCH("Baja",AG11)))</formula>
    </cfRule>
    <cfRule type="containsText" dxfId="754" priority="21" operator="containsText" text="A l t a">
      <formula>NOT(ISERROR(SEARCH("A l t a",AG11)))</formula>
    </cfRule>
    <cfRule type="containsText" dxfId="753" priority="22" operator="containsText" text="Muy Alta">
      <formula>NOT(ISERROR(SEARCH("Muy Alta",AG11)))</formula>
    </cfRule>
    <cfRule type="cellIs" dxfId="752" priority="23" operator="equal">
      <formula>"Media"</formula>
    </cfRule>
  </conditionalFormatting>
  <conditionalFormatting sqref="AI9">
    <cfRule type="containsText" dxfId="751" priority="47" operator="containsText" text="Catastrófico">
      <formula>NOT(ISERROR(SEARCH("Catastrófico",AI9)))</formula>
    </cfRule>
    <cfRule type="containsText" dxfId="750" priority="48" operator="containsText" text="Mayor">
      <formula>NOT(ISERROR(SEARCH("Mayor",AI9)))</formula>
    </cfRule>
    <cfRule type="containsText" dxfId="749" priority="49" operator="containsText" text="Moderado">
      <formula>NOT(ISERROR(SEARCH("Moderado",AI9)))</formula>
    </cfRule>
    <cfRule type="containsText" dxfId="748" priority="50" operator="containsText" text="Menor">
      <formula>NOT(ISERROR(SEARCH("Menor",AI9)))</formula>
    </cfRule>
    <cfRule type="containsText" dxfId="747" priority="51" operator="containsText" text="Leve">
      <formula>NOT(ISERROR(SEARCH("Leve",AI9)))</formula>
    </cfRule>
  </conditionalFormatting>
  <conditionalFormatting sqref="AI11">
    <cfRule type="containsText" dxfId="746" priority="14" operator="containsText" text="Catastrófico">
      <formula>NOT(ISERROR(SEARCH("Catastrófico",AI11)))</formula>
    </cfRule>
    <cfRule type="containsText" dxfId="745" priority="15" operator="containsText" text="Mayor">
      <formula>NOT(ISERROR(SEARCH("Mayor",AI11)))</formula>
    </cfRule>
    <cfRule type="containsText" dxfId="744" priority="16" operator="containsText" text="Moderado">
      <formula>NOT(ISERROR(SEARCH("Moderado",AI11)))</formula>
    </cfRule>
    <cfRule type="containsText" dxfId="743" priority="17" operator="containsText" text="Menor">
      <formula>NOT(ISERROR(SEARCH("Menor",AI11)))</formula>
    </cfRule>
    <cfRule type="containsText" dxfId="742" priority="18" operator="containsText" text="Leve">
      <formula>NOT(ISERROR(SEARCH("Leve",AI11)))</formula>
    </cfRule>
  </conditionalFormatting>
  <conditionalFormatting sqref="AL9">
    <cfRule type="containsText" dxfId="741" priority="43" operator="containsText" text="Extremo">
      <formula>NOT(ISERROR(SEARCH("Extremo",AL9)))</formula>
    </cfRule>
    <cfRule type="containsText" dxfId="740" priority="44" operator="containsText" text="Alto">
      <formula>NOT(ISERROR(SEARCH("Alto",AL9)))</formula>
    </cfRule>
    <cfRule type="containsText" dxfId="739" priority="45" operator="containsText" text="Moderado">
      <formula>NOT(ISERROR(SEARCH("Moderado",AL9)))</formula>
    </cfRule>
    <cfRule type="containsText" dxfId="738" priority="46" operator="containsText" text="Bajo">
      <formula>NOT(ISERROR(SEARCH("Bajo",AL9)))</formula>
    </cfRule>
  </conditionalFormatting>
  <conditionalFormatting sqref="AL11">
    <cfRule type="containsText" dxfId="737" priority="10" operator="containsText" text="Extremo">
      <formula>NOT(ISERROR(SEARCH("Extremo",AL11)))</formula>
    </cfRule>
    <cfRule type="containsText" dxfId="736" priority="11" operator="containsText" text="Alto">
      <formula>NOT(ISERROR(SEARCH("Alto",AL11)))</formula>
    </cfRule>
    <cfRule type="containsText" dxfId="735" priority="12" operator="containsText" text="Moderado">
      <formula>NOT(ISERROR(SEARCH("Moderado",AL11)))</formula>
    </cfRule>
    <cfRule type="containsText" dxfId="734" priority="13" operator="containsText" text="Bajo">
      <formula>NOT(ISERROR(SEARCH("Bajo",AL11)))</formula>
    </cfRule>
  </conditionalFormatting>
  <pageMargins left="0.25" right="0.25" top="0.75" bottom="0.75" header="0.3" footer="0.3"/>
  <pageSetup paperSize="5" scale="86" fitToWidth="0" orientation="landscape" r:id="rId1"/>
  <headerFooter>
    <oddFooter>&amp;RCódigo: GMC-F-05
Vigencia: 18/03/2023
Versión: 05</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03F6-5666-49C9-82B3-35F382879928}">
  <sheetPr>
    <tabColor rgb="FF00B050"/>
    <pageSetUpPr fitToPage="1"/>
  </sheetPr>
  <dimension ref="A1:BD32"/>
  <sheetViews>
    <sheetView topLeftCell="K10" zoomScale="89" zoomScaleNormal="89" workbookViewId="0">
      <selection activeCell="H11" sqref="H11:H12"/>
    </sheetView>
  </sheetViews>
  <sheetFormatPr baseColWidth="10" defaultRowHeight="15"/>
  <cols>
    <col min="3" max="3" width="16.28515625" customWidth="1"/>
    <col min="4" max="4" width="24" customWidth="1"/>
    <col min="5" max="5" width="25" customWidth="1"/>
    <col min="6" max="6" width="38"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21" customWidth="1"/>
    <col min="18" max="18" width="37.28515625" customWidth="1"/>
    <col min="19" max="19" width="37" customWidth="1"/>
    <col min="20" max="20" width="37.7109375" customWidth="1"/>
    <col min="21" max="22" width="28.140625" customWidth="1"/>
    <col min="23" max="23" width="24.28515625" customWidth="1"/>
    <col min="28" max="28" width="0" hidden="1" customWidth="1"/>
    <col min="29" max="29" width="5.42578125" customWidth="1"/>
    <col min="30" max="30" width="13" customWidth="1"/>
    <col min="35" max="35" width="7.85546875" customWidth="1"/>
    <col min="37" max="37" width="6.85546875" customWidth="1"/>
    <col min="38" max="38" width="6.85546875" hidden="1" customWidth="1"/>
    <col min="40" max="40" width="15.5703125" customWidth="1"/>
    <col min="41" max="41" width="15.7109375" customWidth="1"/>
    <col min="42" max="42" width="27.8554687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172"/>
      <c r="C1" s="172"/>
      <c r="D1" s="172"/>
      <c r="E1" s="281" t="s">
        <v>570</v>
      </c>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55" t="s">
        <v>995</v>
      </c>
    </row>
    <row r="2" spans="2: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2: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4" t="s">
        <v>996</v>
      </c>
    </row>
    <row r="4" spans="2:56">
      <c r="B4" s="171"/>
      <c r="C4" s="171"/>
    </row>
    <row r="5" spans="2:56" ht="65.25" customHeight="1">
      <c r="B5" s="174" t="s">
        <v>238</v>
      </c>
      <c r="C5" s="174"/>
      <c r="D5" s="174"/>
      <c r="E5" s="175" t="s">
        <v>569</v>
      </c>
      <c r="F5" s="341"/>
      <c r="G5" s="341"/>
      <c r="H5" s="341"/>
      <c r="I5" s="341"/>
      <c r="J5" s="341"/>
    </row>
    <row r="6" spans="2: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2:56" ht="15" customHeight="1">
      <c r="B7" s="180"/>
      <c r="C7" s="181"/>
      <c r="D7" s="181"/>
      <c r="E7" s="181"/>
      <c r="F7" s="181"/>
      <c r="G7" s="181"/>
      <c r="H7" s="181"/>
      <c r="I7" s="181"/>
      <c r="J7" s="181"/>
      <c r="K7" s="181"/>
      <c r="L7" s="181"/>
      <c r="M7" s="182"/>
      <c r="N7" s="188" t="s">
        <v>226</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2:56" s="3" customFormat="1" ht="89.25" customHeight="1">
      <c r="B8" s="21" t="s">
        <v>229</v>
      </c>
      <c r="C8" s="53" t="s">
        <v>230</v>
      </c>
      <c r="D8" s="21" t="s">
        <v>231</v>
      </c>
      <c r="E8" s="21" t="s">
        <v>232</v>
      </c>
      <c r="F8" s="21" t="s">
        <v>233</v>
      </c>
      <c r="G8" s="21" t="s">
        <v>82</v>
      </c>
      <c r="H8" s="196" t="s">
        <v>83</v>
      </c>
      <c r="I8" s="196"/>
      <c r="J8" s="21" t="s">
        <v>1</v>
      </c>
      <c r="K8" s="21" t="s">
        <v>2</v>
      </c>
      <c r="L8" s="196" t="s">
        <v>84</v>
      </c>
      <c r="M8" s="19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60"/>
      <c r="AW8" s="51" t="s">
        <v>275</v>
      </c>
      <c r="AX8" s="51" t="s">
        <v>276</v>
      </c>
      <c r="AY8" s="51" t="s">
        <v>275</v>
      </c>
      <c r="AZ8" s="51" t="s">
        <v>276</v>
      </c>
      <c r="BA8" s="51" t="s">
        <v>275</v>
      </c>
      <c r="BB8" s="51" t="s">
        <v>276</v>
      </c>
      <c r="BC8" s="51" t="s">
        <v>275</v>
      </c>
      <c r="BD8" s="51" t="s">
        <v>276</v>
      </c>
    </row>
    <row r="9" spans="2:56" s="7" customFormat="1" ht="132.75" customHeight="1">
      <c r="B9" s="193">
        <v>1</v>
      </c>
      <c r="C9" s="197" t="s">
        <v>234</v>
      </c>
      <c r="D9" s="198" t="s">
        <v>503</v>
      </c>
      <c r="E9" s="198" t="s">
        <v>504</v>
      </c>
      <c r="F9" s="198" t="s">
        <v>505</v>
      </c>
      <c r="G9" s="195" t="s">
        <v>61</v>
      </c>
      <c r="H9" s="195" t="s">
        <v>12</v>
      </c>
      <c r="I9" s="193">
        <v>1800</v>
      </c>
      <c r="J9" s="193" t="str">
        <f>IFERROR(VLOOKUP(H9,[13]Tablas!$A$15:$C$19,3,0)," ")</f>
        <v>A l t a</v>
      </c>
      <c r="K9" s="194">
        <f>IFERROR(VLOOKUP(H9,[13]Tablas!$A$15:$B$19,2,0)," ")</f>
        <v>0.8</v>
      </c>
      <c r="L9" s="195" t="s">
        <v>29</v>
      </c>
      <c r="M9" s="193" t="str">
        <f>IFERROR(VLOOKUP(L9,[13]Tablas!$A$23:$C$32,3,0)," ")</f>
        <v>Moderado</v>
      </c>
      <c r="N9" s="194">
        <f>IFERROR(VLOOKUP(L9,[13]Tablas!$A$23:$B$32,2,0)," ")</f>
        <v>0.6</v>
      </c>
      <c r="O9" s="17" t="str">
        <f>CONCATENATE(J9,M9)</f>
        <v>A l t aModerado</v>
      </c>
      <c r="P9" s="193" t="str">
        <f>IFERROR(VLOOKUP(O9,[13]Tablas!$C$34:$D$58,2,0)," ")</f>
        <v>Alto</v>
      </c>
      <c r="Q9" s="226" t="s">
        <v>506</v>
      </c>
      <c r="R9" s="242" t="s">
        <v>507</v>
      </c>
      <c r="S9" s="242" t="s">
        <v>508</v>
      </c>
      <c r="T9" s="337" t="s">
        <v>509</v>
      </c>
      <c r="U9" s="226" t="s">
        <v>510</v>
      </c>
      <c r="V9" s="226" t="s">
        <v>511</v>
      </c>
      <c r="W9" s="226" t="s">
        <v>512</v>
      </c>
      <c r="X9" s="16" t="s">
        <v>69</v>
      </c>
      <c r="Y9" s="16"/>
      <c r="Z9" s="16" t="s">
        <v>48</v>
      </c>
      <c r="AA9" s="16" t="s">
        <v>51</v>
      </c>
      <c r="AB9" s="16" t="str">
        <f t="shared" ref="AB9:AB20" si="0">CONCATENATE(Z9,AA9)</f>
        <v>PreventivoManual</v>
      </c>
      <c r="AC9" s="17">
        <f>IFERROR(VLOOKUP(AB9,[13]Tablas!C$73:D$78,2,0)," ")</f>
        <v>0.4</v>
      </c>
      <c r="AD9" s="16" t="s">
        <v>53</v>
      </c>
      <c r="AE9" s="16" t="s">
        <v>55</v>
      </c>
      <c r="AF9" s="16" t="s">
        <v>295</v>
      </c>
      <c r="AG9" s="17">
        <f>K9-(K9*AC9)</f>
        <v>0.48</v>
      </c>
      <c r="AH9" s="193" t="str">
        <f>IF(AG10&lt;20%,"Muy Baja",IF(AG10&lt;40%,"Baja",IF(AG10&lt;60%,"Media",IF(AG10&lt;80%,"A l t a",IF(AG10&gt;80%,"Muy Alta")))))</f>
        <v>Media</v>
      </c>
      <c r="AI9" s="204">
        <f>+AG9-(AG9*AC10)</f>
        <v>0.48</v>
      </c>
      <c r="AJ9" s="193" t="str">
        <f>+M9</f>
        <v>Moderado</v>
      </c>
      <c r="AK9" s="204">
        <f>+N9</f>
        <v>0.6</v>
      </c>
      <c r="AL9" s="46" t="str">
        <f>CONCATENATE(AH9,AJ9)</f>
        <v>MediaModerado</v>
      </c>
      <c r="AM9" s="193" t="str">
        <f>IFERROR(VLOOKUP(AL9,[13]Tablas!$C$34:$D$58,2,0)," ")</f>
        <v>Moderado</v>
      </c>
      <c r="AN9" s="193" t="s">
        <v>71</v>
      </c>
      <c r="AO9" s="195" t="str">
        <f>VLOOKUP(AM9,[13]Tablas!$A$104:$B$108,2,0)</f>
        <v>Si</v>
      </c>
      <c r="AP9" s="209" t="s">
        <v>513</v>
      </c>
      <c r="AQ9" s="209" t="s">
        <v>514</v>
      </c>
      <c r="AR9" s="253">
        <v>45042</v>
      </c>
      <c r="AS9" s="215">
        <v>45291</v>
      </c>
      <c r="AT9" s="277"/>
      <c r="AU9" s="16"/>
      <c r="AV9" s="100"/>
      <c r="AW9" s="285" t="s">
        <v>917</v>
      </c>
      <c r="AX9" s="286"/>
      <c r="AY9" s="102" t="s">
        <v>215</v>
      </c>
      <c r="AZ9" s="16"/>
      <c r="BA9" s="102" t="s">
        <v>215</v>
      </c>
      <c r="BB9" s="16"/>
      <c r="BC9" s="102" t="s">
        <v>215</v>
      </c>
      <c r="BD9" s="16"/>
    </row>
    <row r="10" spans="2:56" ht="126" customHeight="1">
      <c r="B10" s="193"/>
      <c r="C10" s="197"/>
      <c r="D10" s="198"/>
      <c r="E10" s="198"/>
      <c r="F10" s="198"/>
      <c r="G10" s="195"/>
      <c r="H10" s="195"/>
      <c r="I10" s="193"/>
      <c r="J10" s="193"/>
      <c r="K10" s="194"/>
      <c r="L10" s="195"/>
      <c r="M10" s="193"/>
      <c r="N10" s="194"/>
      <c r="O10" s="14"/>
      <c r="P10" s="193"/>
      <c r="Q10" s="227"/>
      <c r="R10" s="243"/>
      <c r="S10" s="243"/>
      <c r="T10" s="338"/>
      <c r="U10" s="227"/>
      <c r="V10" s="227"/>
      <c r="W10" s="227"/>
      <c r="X10" s="16"/>
      <c r="Y10" s="16"/>
      <c r="Z10" s="16"/>
      <c r="AA10" s="16"/>
      <c r="AB10" s="16"/>
      <c r="AC10" s="17"/>
      <c r="AD10" s="16"/>
      <c r="AE10" s="16"/>
      <c r="AF10" s="16"/>
      <c r="AG10" s="20">
        <f>+AG9-(AG9*AC10)</f>
        <v>0.48</v>
      </c>
      <c r="AH10" s="193"/>
      <c r="AI10" s="193"/>
      <c r="AJ10" s="193"/>
      <c r="AK10" s="193"/>
      <c r="AL10" s="38"/>
      <c r="AM10" s="193"/>
      <c r="AN10" s="193"/>
      <c r="AO10" s="195"/>
      <c r="AP10" s="210"/>
      <c r="AQ10" s="210"/>
      <c r="AR10" s="262"/>
      <c r="AS10" s="278"/>
      <c r="AT10" s="278"/>
      <c r="AU10" s="14"/>
      <c r="AV10" s="101"/>
      <c r="AW10" s="288"/>
      <c r="AX10" s="274"/>
      <c r="AY10" s="102" t="s">
        <v>215</v>
      </c>
      <c r="AZ10" s="16"/>
      <c r="BA10" s="102" t="s">
        <v>215</v>
      </c>
      <c r="BB10" s="16"/>
      <c r="BC10" s="102" t="s">
        <v>215</v>
      </c>
      <c r="BD10" s="16"/>
    </row>
    <row r="11" spans="2:56" ht="136.5" customHeight="1">
      <c r="B11" s="193">
        <v>2</v>
      </c>
      <c r="C11" s="197" t="s">
        <v>234</v>
      </c>
      <c r="D11" s="209" t="s">
        <v>515</v>
      </c>
      <c r="E11" s="209" t="s">
        <v>516</v>
      </c>
      <c r="F11" s="209" t="s">
        <v>517</v>
      </c>
      <c r="G11" s="195" t="s">
        <v>61</v>
      </c>
      <c r="H11" s="195" t="s">
        <v>12</v>
      </c>
      <c r="I11" s="193">
        <v>1800</v>
      </c>
      <c r="J11" s="193" t="str">
        <f>IFERROR(VLOOKUP(H11,[13]Tablas!$A$15:$C$19,3,0)," ")</f>
        <v>A l t a</v>
      </c>
      <c r="K11" s="194">
        <f>IFERROR(VLOOKUP(H11,[13]Tablas!$A$15:$B$19,2,0)," ")</f>
        <v>0.8</v>
      </c>
      <c r="L11" s="195" t="s">
        <v>29</v>
      </c>
      <c r="M11" s="193" t="str">
        <f>IFERROR(VLOOKUP(L11,[13]Tablas!$A$23:$C$32,3,0)," ")</f>
        <v>Moderado</v>
      </c>
      <c r="N11" s="194">
        <f>IFERROR(VLOOKUP(L11,[13]Tablas!$A$23:$B$32,2,0)," ")</f>
        <v>0.6</v>
      </c>
      <c r="O11" s="17" t="str">
        <f>CONCATENATE(J11,M11)</f>
        <v>A l t aModerado</v>
      </c>
      <c r="P11" s="193" t="str">
        <f>IFERROR(VLOOKUP(O11,[13]Tablas!$C$34:$D$58,2,0)," ")</f>
        <v>Alto</v>
      </c>
      <c r="Q11" s="226" t="s">
        <v>518</v>
      </c>
      <c r="R11" s="242" t="s">
        <v>519</v>
      </c>
      <c r="S11" s="242" t="s">
        <v>520</v>
      </c>
      <c r="T11" s="242" t="s">
        <v>521</v>
      </c>
      <c r="U11" s="242" t="s">
        <v>522</v>
      </c>
      <c r="V11" s="242" t="s">
        <v>523</v>
      </c>
      <c r="W11" s="226" t="s">
        <v>524</v>
      </c>
      <c r="X11" s="16" t="s">
        <v>266</v>
      </c>
      <c r="Y11" s="16"/>
      <c r="Z11" s="16" t="s">
        <v>48</v>
      </c>
      <c r="AA11" s="16" t="s">
        <v>51</v>
      </c>
      <c r="AB11" s="16" t="str">
        <f t="shared" si="0"/>
        <v>PreventivoManual</v>
      </c>
      <c r="AC11" s="17">
        <f>IFERROR(VLOOKUP(AB11,[13]Tablas!C75:D80,2,0)," ")</f>
        <v>0.4</v>
      </c>
      <c r="AD11" s="16" t="s">
        <v>53</v>
      </c>
      <c r="AE11" s="16" t="s">
        <v>55</v>
      </c>
      <c r="AF11" s="16" t="s">
        <v>295</v>
      </c>
      <c r="AG11" s="17">
        <f>IFERROR(K11-(K11*AC11)," ")</f>
        <v>0.48</v>
      </c>
      <c r="AH11" s="193" t="str">
        <f>IF(AG12&lt;20%,"Muy Baja",IF(AG12&lt;40%,"Baja",IF(AG12&lt;60%,"Media",IF(AG12&lt;80%,"A l t a",IF(AG12&gt;80%,"Muy Alta")))))</f>
        <v>Media</v>
      </c>
      <c r="AI11" s="204">
        <v>0.48</v>
      </c>
      <c r="AJ11" s="193" t="str">
        <f>+M11</f>
        <v>Moderado</v>
      </c>
      <c r="AK11" s="204">
        <f>+N11</f>
        <v>0.6</v>
      </c>
      <c r="AL11" s="46" t="str">
        <f>CONCATENATE(AH11,AJ11)</f>
        <v>MediaModerado</v>
      </c>
      <c r="AM11" s="193" t="str">
        <f>IFERROR(VLOOKUP(AL11,[13]Tablas!$C$34:$D$58,2,0)," ")</f>
        <v>Moderado</v>
      </c>
      <c r="AN11" s="193" t="s">
        <v>71</v>
      </c>
      <c r="AO11" s="195" t="str">
        <f>IFERROR(VLOOKUP(AM11,[13]Tablas!$A$104:$B$108,2,0)," ")</f>
        <v>Si</v>
      </c>
      <c r="AP11" s="226" t="s">
        <v>525</v>
      </c>
      <c r="AQ11" s="209" t="s">
        <v>514</v>
      </c>
      <c r="AR11" s="253">
        <v>45042</v>
      </c>
      <c r="AS11" s="215">
        <v>45291</v>
      </c>
      <c r="AT11" s="14"/>
      <c r="AU11" s="14"/>
      <c r="AV11" s="101"/>
      <c r="AW11" s="285" t="s">
        <v>917</v>
      </c>
      <c r="AX11" s="286"/>
      <c r="AY11" s="102" t="s">
        <v>215</v>
      </c>
      <c r="AZ11" s="16"/>
      <c r="BA11" s="102" t="s">
        <v>215</v>
      </c>
      <c r="BB11" s="16"/>
      <c r="BC11" s="102" t="s">
        <v>215</v>
      </c>
      <c r="BD11" s="16"/>
    </row>
    <row r="12" spans="2:56" ht="42.75" customHeight="1">
      <c r="B12" s="193"/>
      <c r="C12" s="197"/>
      <c r="D12" s="210"/>
      <c r="E12" s="210"/>
      <c r="F12" s="210"/>
      <c r="G12" s="195"/>
      <c r="H12" s="195"/>
      <c r="I12" s="193"/>
      <c r="J12" s="193"/>
      <c r="K12" s="194"/>
      <c r="L12" s="195"/>
      <c r="M12" s="193"/>
      <c r="N12" s="194"/>
      <c r="O12" s="14"/>
      <c r="P12" s="193"/>
      <c r="Q12" s="227"/>
      <c r="R12" s="243"/>
      <c r="S12" s="243"/>
      <c r="T12" s="243"/>
      <c r="U12" s="243"/>
      <c r="V12" s="243"/>
      <c r="W12" s="227"/>
      <c r="X12" s="16"/>
      <c r="Y12" s="16"/>
      <c r="Z12" s="16"/>
      <c r="AA12" s="16"/>
      <c r="AB12" s="16" t="str">
        <f t="shared" si="0"/>
        <v/>
      </c>
      <c r="AC12" s="17" t="str">
        <f>IFERROR(VLOOKUP(AB12,[13]Tablas!C76:D81,2,0)," ")</f>
        <v xml:space="preserve"> </v>
      </c>
      <c r="AD12" s="16"/>
      <c r="AE12" s="16"/>
      <c r="AF12" s="16"/>
      <c r="AG12" s="20">
        <v>0.48</v>
      </c>
      <c r="AH12" s="193"/>
      <c r="AI12" s="193"/>
      <c r="AJ12" s="193"/>
      <c r="AK12" s="193"/>
      <c r="AL12" s="38"/>
      <c r="AM12" s="193"/>
      <c r="AN12" s="193"/>
      <c r="AO12" s="195"/>
      <c r="AP12" s="227"/>
      <c r="AQ12" s="210"/>
      <c r="AR12" s="262"/>
      <c r="AS12" s="278"/>
      <c r="AT12" s="14"/>
      <c r="AU12" s="14"/>
      <c r="AV12" s="101"/>
      <c r="AW12" s="288"/>
      <c r="AX12" s="274"/>
      <c r="AY12" s="102" t="s">
        <v>215</v>
      </c>
      <c r="AZ12" s="16"/>
      <c r="BA12" s="102" t="s">
        <v>215</v>
      </c>
      <c r="BB12" s="16"/>
      <c r="BC12" s="102" t="s">
        <v>215</v>
      </c>
      <c r="BD12" s="16"/>
    </row>
    <row r="13" spans="2:56" ht="147" customHeight="1">
      <c r="B13" s="193">
        <v>3</v>
      </c>
      <c r="C13" s="197" t="s">
        <v>234</v>
      </c>
      <c r="D13" s="198" t="s">
        <v>526</v>
      </c>
      <c r="E13" s="198" t="s">
        <v>527</v>
      </c>
      <c r="F13" s="198" t="s">
        <v>528</v>
      </c>
      <c r="G13" s="195" t="s">
        <v>61</v>
      </c>
      <c r="H13" s="195" t="s">
        <v>12</v>
      </c>
      <c r="I13" s="193">
        <v>1800</v>
      </c>
      <c r="J13" s="193" t="str">
        <f>IFERROR(VLOOKUP(H13,[13]Tablas!$A$15:$C$19,3,0)," ")</f>
        <v>A l t a</v>
      </c>
      <c r="K13" s="194">
        <f>IFERROR(VLOOKUP(H13,[13]Tablas!$A$15:$B$19,2,0)," ")</f>
        <v>0.8</v>
      </c>
      <c r="L13" s="195" t="s">
        <v>29</v>
      </c>
      <c r="M13" s="193" t="str">
        <f>IFERROR(VLOOKUP(L13,[13]Tablas!$A$23:$C$32,3,0)," ")</f>
        <v>Moderado</v>
      </c>
      <c r="N13" s="194">
        <f>IFERROR(VLOOKUP(L13,[13]Tablas!$A$23:$B$32,2,0)," ")</f>
        <v>0.6</v>
      </c>
      <c r="O13" s="17" t="str">
        <f>CONCATENATE(J13,M13)</f>
        <v>A l t aModerado</v>
      </c>
      <c r="P13" s="193" t="str">
        <f>IFERROR(VLOOKUP(O13,[13]Tablas!$C$34:$D$58,2,0)," ")</f>
        <v>Alto</v>
      </c>
      <c r="Q13" s="226" t="s">
        <v>518</v>
      </c>
      <c r="R13" s="242" t="s">
        <v>529</v>
      </c>
      <c r="S13" s="242" t="s">
        <v>530</v>
      </c>
      <c r="T13" s="242" t="s">
        <v>531</v>
      </c>
      <c r="U13" s="242" t="s">
        <v>532</v>
      </c>
      <c r="V13" s="242" t="s">
        <v>533</v>
      </c>
      <c r="W13" s="242" t="s">
        <v>524</v>
      </c>
      <c r="X13" s="16" t="s">
        <v>266</v>
      </c>
      <c r="Y13" s="16"/>
      <c r="Z13" s="16" t="s">
        <v>48</v>
      </c>
      <c r="AA13" s="16" t="s">
        <v>51</v>
      </c>
      <c r="AB13" s="16" t="str">
        <f t="shared" si="0"/>
        <v>PreventivoManual</v>
      </c>
      <c r="AC13" s="17">
        <f>IFERROR(VLOOKUP(AB13,[13]Tablas!C$73:D$78,2,0)," ")</f>
        <v>0.4</v>
      </c>
      <c r="AD13" s="16" t="s">
        <v>53</v>
      </c>
      <c r="AE13" s="16" t="s">
        <v>55</v>
      </c>
      <c r="AF13" s="16" t="s">
        <v>295</v>
      </c>
      <c r="AG13" s="17">
        <f>IFERROR(K13-(K13*AC13)," ")</f>
        <v>0.48</v>
      </c>
      <c r="AH13" s="193" t="str">
        <f>IF(AG14&lt;20%,"Muy Baja",IF(AG14&lt;40%,"Baja",IF(AG14&lt;60%,"Media",IF(AG14&lt;80%,"A l t a",IF(AG14&gt;80%,"Muy Alta")))))</f>
        <v>Media</v>
      </c>
      <c r="AI13" s="204">
        <v>0.48</v>
      </c>
      <c r="AJ13" s="193" t="str">
        <f>+M13</f>
        <v>Moderado</v>
      </c>
      <c r="AK13" s="204">
        <f>+N13</f>
        <v>0.6</v>
      </c>
      <c r="AL13" s="46" t="str">
        <f>CONCATENATE(AH13,AJ13)</f>
        <v>MediaModerado</v>
      </c>
      <c r="AM13" s="193" t="str">
        <f>IFERROR(VLOOKUP(AL13,[13]Tablas!$C$34:$D$58,2,0)," ")</f>
        <v>Moderado</v>
      </c>
      <c r="AN13" s="193" t="s">
        <v>71</v>
      </c>
      <c r="AO13" s="195" t="str">
        <f>IFERROR(VLOOKUP(AM13,[13]Tablas!$A$104:$B$108,2,0)," ")</f>
        <v>Si</v>
      </c>
      <c r="AP13" s="209" t="s">
        <v>513</v>
      </c>
      <c r="AQ13" s="209" t="s">
        <v>514</v>
      </c>
      <c r="AR13" s="253">
        <v>45042</v>
      </c>
      <c r="AS13" s="215">
        <v>45291</v>
      </c>
      <c r="AT13" s="14"/>
      <c r="AU13" s="14"/>
      <c r="AV13" s="101"/>
      <c r="AW13" s="285" t="s">
        <v>917</v>
      </c>
      <c r="AX13" s="286"/>
      <c r="AY13" s="102" t="s">
        <v>215</v>
      </c>
      <c r="AZ13" s="16"/>
      <c r="BA13" s="102" t="s">
        <v>215</v>
      </c>
      <c r="BB13" s="16"/>
      <c r="BC13" s="102" t="s">
        <v>215</v>
      </c>
      <c r="BD13" s="16"/>
    </row>
    <row r="14" spans="2:56" ht="48.75" customHeight="1">
      <c r="B14" s="193"/>
      <c r="C14" s="197"/>
      <c r="D14" s="198"/>
      <c r="E14" s="198"/>
      <c r="F14" s="198"/>
      <c r="G14" s="195"/>
      <c r="H14" s="195"/>
      <c r="I14" s="193"/>
      <c r="J14" s="193"/>
      <c r="K14" s="194"/>
      <c r="L14" s="195"/>
      <c r="M14" s="193"/>
      <c r="N14" s="194"/>
      <c r="O14" s="14"/>
      <c r="P14" s="193"/>
      <c r="Q14" s="227"/>
      <c r="R14" s="243"/>
      <c r="S14" s="243"/>
      <c r="T14" s="243"/>
      <c r="U14" s="243"/>
      <c r="V14" s="243"/>
      <c r="W14" s="243"/>
      <c r="X14" s="16"/>
      <c r="Y14" s="16"/>
      <c r="Z14" s="16"/>
      <c r="AA14" s="16"/>
      <c r="AB14" s="16" t="str">
        <f t="shared" si="0"/>
        <v/>
      </c>
      <c r="AC14" s="17" t="str">
        <f>IFERROR(VLOOKUP(AB14,[13]Tablas!C78:D83,2,0)," ")</f>
        <v xml:space="preserve"> </v>
      </c>
      <c r="AD14" s="16"/>
      <c r="AE14" s="16"/>
      <c r="AF14" s="16"/>
      <c r="AG14" s="20">
        <v>0.48</v>
      </c>
      <c r="AH14" s="193"/>
      <c r="AI14" s="193"/>
      <c r="AJ14" s="193"/>
      <c r="AK14" s="193"/>
      <c r="AL14" s="38"/>
      <c r="AM14" s="193"/>
      <c r="AN14" s="193"/>
      <c r="AO14" s="195"/>
      <c r="AP14" s="210"/>
      <c r="AQ14" s="210"/>
      <c r="AR14" s="262"/>
      <c r="AS14" s="278"/>
      <c r="AT14" s="14"/>
      <c r="AU14" s="14"/>
      <c r="AV14" s="101"/>
      <c r="AW14" s="288"/>
      <c r="AX14" s="274"/>
      <c r="AY14" s="102" t="s">
        <v>215</v>
      </c>
      <c r="AZ14" s="16"/>
      <c r="BA14" s="102" t="s">
        <v>215</v>
      </c>
      <c r="BB14" s="16"/>
      <c r="BC14" s="102" t="s">
        <v>215</v>
      </c>
      <c r="BD14" s="16"/>
    </row>
    <row r="15" spans="2:56" ht="78.75" customHeight="1">
      <c r="B15" s="193">
        <v>4</v>
      </c>
      <c r="C15" s="197" t="s">
        <v>234</v>
      </c>
      <c r="D15" s="331" t="s">
        <v>534</v>
      </c>
      <c r="E15" s="209" t="s">
        <v>535</v>
      </c>
      <c r="F15" s="331" t="s">
        <v>536</v>
      </c>
      <c r="G15" s="195" t="s">
        <v>61</v>
      </c>
      <c r="H15" s="195" t="s">
        <v>12</v>
      </c>
      <c r="I15" s="193">
        <v>1800</v>
      </c>
      <c r="J15" s="193" t="str">
        <f>IFERROR(VLOOKUP(H15,[13]Tablas!$A$15:$C$19,3,0)," ")</f>
        <v>A l t a</v>
      </c>
      <c r="K15" s="194">
        <f>IFERROR(VLOOKUP(H15,[13]Tablas!$A$15:$B$19,2,0)," ")</f>
        <v>0.8</v>
      </c>
      <c r="L15" s="195" t="s">
        <v>29</v>
      </c>
      <c r="M15" s="193" t="str">
        <f>IFERROR(VLOOKUP(L15,[13]Tablas!$A$23:$C$32,3,0)," ")</f>
        <v>Moderado</v>
      </c>
      <c r="N15" s="194">
        <f>IFERROR(VLOOKUP(L15,[13]Tablas!$A$23:$B$32,2,0)," ")</f>
        <v>0.6</v>
      </c>
      <c r="O15" s="17" t="str">
        <f>CONCATENATE(J15,M15)</f>
        <v>A l t aModerado</v>
      </c>
      <c r="P15" s="193" t="str">
        <f>IFERROR(VLOOKUP(O15,[13]Tablas!$C$34:$D$58,2,0)," ")</f>
        <v>Alto</v>
      </c>
      <c r="Q15" s="226" t="s">
        <v>518</v>
      </c>
      <c r="R15" s="242" t="s">
        <v>537</v>
      </c>
      <c r="S15" s="242" t="s">
        <v>538</v>
      </c>
      <c r="T15" s="242" t="s">
        <v>531</v>
      </c>
      <c r="U15" s="242" t="s">
        <v>522</v>
      </c>
      <c r="V15" s="242" t="s">
        <v>539</v>
      </c>
      <c r="W15" s="226" t="s">
        <v>540</v>
      </c>
      <c r="X15" s="16" t="s">
        <v>266</v>
      </c>
      <c r="Y15" s="16"/>
      <c r="Z15" s="16" t="s">
        <v>48</v>
      </c>
      <c r="AA15" s="16" t="s">
        <v>51</v>
      </c>
      <c r="AB15" s="16" t="str">
        <f t="shared" si="0"/>
        <v>PreventivoManual</v>
      </c>
      <c r="AC15" s="17">
        <f>IFERROR(VLOOKUP(AB15,[13]Tablas!C$73:D$78,2,0)," ")</f>
        <v>0.4</v>
      </c>
      <c r="AD15" s="16" t="s">
        <v>53</v>
      </c>
      <c r="AE15" s="16" t="s">
        <v>55</v>
      </c>
      <c r="AF15" s="16" t="s">
        <v>295</v>
      </c>
      <c r="AG15" s="17">
        <f>IFERROR(K15-(K15*AC15)," ")</f>
        <v>0.48</v>
      </c>
      <c r="AH15" s="193" t="str">
        <f>IF(AG16&lt;20%,"Muy Baja",IF(AG16&lt;40%,"Baja",IF(AG16&lt;60%,"Media",IF(AG16&lt;80%,"A l t a",IF(AG16&gt;80%,"Muy Alta")))))</f>
        <v>Media</v>
      </c>
      <c r="AI15" s="204">
        <v>0.48</v>
      </c>
      <c r="AJ15" s="193" t="str">
        <f>+M15</f>
        <v>Moderado</v>
      </c>
      <c r="AK15" s="204">
        <f>+N15</f>
        <v>0.6</v>
      </c>
      <c r="AL15" s="46" t="str">
        <f>CONCATENATE(AH15,AJ15)</f>
        <v>MediaModerado</v>
      </c>
      <c r="AM15" s="193" t="str">
        <f>IFERROR(VLOOKUP(AL15,[13]Tablas!$C$34:$D$58,2,0)," ")</f>
        <v>Moderado</v>
      </c>
      <c r="AN15" s="193" t="s">
        <v>71</v>
      </c>
      <c r="AO15" s="195" t="str">
        <f>IFERROR(VLOOKUP(AM15,[13]Tablas!$A$104:$B$108,2,0)," ")</f>
        <v>Si</v>
      </c>
      <c r="AP15" s="209" t="s">
        <v>513</v>
      </c>
      <c r="AQ15" s="209" t="s">
        <v>514</v>
      </c>
      <c r="AR15" s="253">
        <v>45042</v>
      </c>
      <c r="AS15" s="215">
        <v>45291</v>
      </c>
      <c r="AT15" s="14"/>
      <c r="AU15" s="14"/>
      <c r="AV15" s="101"/>
      <c r="AW15" s="285" t="s">
        <v>917</v>
      </c>
      <c r="AX15" s="286"/>
      <c r="AY15" s="102" t="s">
        <v>215</v>
      </c>
      <c r="AZ15" s="16"/>
      <c r="BA15" s="102" t="s">
        <v>215</v>
      </c>
      <c r="BB15" s="16"/>
      <c r="BC15" s="102" t="s">
        <v>215</v>
      </c>
      <c r="BD15" s="16"/>
    </row>
    <row r="16" spans="2:56" ht="99.75" customHeight="1">
      <c r="B16" s="193"/>
      <c r="C16" s="197"/>
      <c r="D16" s="332"/>
      <c r="E16" s="210"/>
      <c r="F16" s="332"/>
      <c r="G16" s="195"/>
      <c r="H16" s="195"/>
      <c r="I16" s="193"/>
      <c r="J16" s="193"/>
      <c r="K16" s="194"/>
      <c r="L16" s="195"/>
      <c r="M16" s="193"/>
      <c r="N16" s="194"/>
      <c r="O16" s="14"/>
      <c r="P16" s="193"/>
      <c r="Q16" s="227"/>
      <c r="R16" s="243"/>
      <c r="S16" s="243"/>
      <c r="T16" s="243"/>
      <c r="U16" s="243"/>
      <c r="V16" s="243"/>
      <c r="W16" s="227"/>
      <c r="X16" s="16"/>
      <c r="Y16" s="16"/>
      <c r="Z16" s="16"/>
      <c r="AA16" s="16"/>
      <c r="AB16" s="16" t="str">
        <f t="shared" si="0"/>
        <v/>
      </c>
      <c r="AC16" s="17" t="str">
        <f>IFERROR(VLOOKUP(AB16,[13]Tablas!C80:D85,2,0)," ")</f>
        <v xml:space="preserve"> </v>
      </c>
      <c r="AD16" s="16"/>
      <c r="AE16" s="16"/>
      <c r="AF16" s="16"/>
      <c r="AG16" s="20">
        <v>0.48</v>
      </c>
      <c r="AH16" s="193"/>
      <c r="AI16" s="193"/>
      <c r="AJ16" s="193"/>
      <c r="AK16" s="193"/>
      <c r="AL16" s="38"/>
      <c r="AM16" s="193"/>
      <c r="AN16" s="193"/>
      <c r="AO16" s="195"/>
      <c r="AP16" s="210"/>
      <c r="AQ16" s="210"/>
      <c r="AR16" s="262"/>
      <c r="AS16" s="278"/>
      <c r="AT16" s="14"/>
      <c r="AU16" s="14"/>
      <c r="AV16" s="101"/>
      <c r="AW16" s="288"/>
      <c r="AX16" s="274"/>
      <c r="AY16" s="102" t="s">
        <v>215</v>
      </c>
      <c r="AZ16" s="16"/>
      <c r="BA16" s="102" t="s">
        <v>215</v>
      </c>
      <c r="BB16" s="16"/>
      <c r="BC16" s="102" t="s">
        <v>215</v>
      </c>
      <c r="BD16" s="16"/>
    </row>
    <row r="17" spans="1:56" ht="167.25" customHeight="1">
      <c r="B17" s="193">
        <v>5</v>
      </c>
      <c r="C17" s="197" t="s">
        <v>234</v>
      </c>
      <c r="D17" s="198" t="s">
        <v>541</v>
      </c>
      <c r="E17" s="198" t="s">
        <v>542</v>
      </c>
      <c r="F17" s="198" t="s">
        <v>543</v>
      </c>
      <c r="G17" s="195" t="s">
        <v>61</v>
      </c>
      <c r="H17" s="195" t="s">
        <v>12</v>
      </c>
      <c r="I17" s="193">
        <v>1505</v>
      </c>
      <c r="J17" s="193" t="str">
        <f>IFERROR(VLOOKUP(H17,[13]Tablas!$A$15:$C$19,3,0)," ")</f>
        <v>A l t a</v>
      </c>
      <c r="K17" s="194">
        <f>IFERROR(VLOOKUP(H17,[13]Tablas!$A$15:$B$19,2,0)," ")</f>
        <v>0.8</v>
      </c>
      <c r="L17" s="195" t="s">
        <v>75</v>
      </c>
      <c r="M17" s="193" t="str">
        <f>IFERROR(VLOOKUP(L17,[13]Tablas!$A$23:$C$32,3,0)," ")</f>
        <v>Mayor</v>
      </c>
      <c r="N17" s="194">
        <f>IFERROR(VLOOKUP(L17,[13]Tablas!$A$23:$B$32,2,0)," ")</f>
        <v>0.8</v>
      </c>
      <c r="O17" s="17" t="str">
        <f>CONCATENATE(J17,M17)</f>
        <v>A l t aMayor</v>
      </c>
      <c r="P17" s="193" t="str">
        <f>IFERROR(VLOOKUP(O17,[13]Tablas!$C$34:$D$58,2,0)," ")</f>
        <v>Alto</v>
      </c>
      <c r="Q17" s="226" t="s">
        <v>506</v>
      </c>
      <c r="R17" s="49" t="s">
        <v>544</v>
      </c>
      <c r="S17" s="49" t="s">
        <v>545</v>
      </c>
      <c r="T17" s="115" t="s">
        <v>546</v>
      </c>
      <c r="U17" s="242" t="s">
        <v>547</v>
      </c>
      <c r="V17" s="242" t="s">
        <v>548</v>
      </c>
      <c r="W17" s="242" t="s">
        <v>549</v>
      </c>
      <c r="X17" s="16" t="s">
        <v>69</v>
      </c>
      <c r="Y17" s="16"/>
      <c r="Z17" s="16" t="s">
        <v>48</v>
      </c>
      <c r="AA17" s="16" t="s">
        <v>51</v>
      </c>
      <c r="AB17" s="16" t="str">
        <f t="shared" si="0"/>
        <v>PreventivoManual</v>
      </c>
      <c r="AC17" s="17">
        <f>IFERROR(VLOOKUP(AB17,[13]Tablas!C$73:D$78,2,0)," ")</f>
        <v>0.4</v>
      </c>
      <c r="AD17" s="16" t="s">
        <v>53</v>
      </c>
      <c r="AE17" s="16" t="s">
        <v>55</v>
      </c>
      <c r="AF17" s="16" t="s">
        <v>212</v>
      </c>
      <c r="AG17" s="17">
        <f>IFERROR(K17-(K17*AC17)," ")</f>
        <v>0.48</v>
      </c>
      <c r="AH17" s="193" t="str">
        <f>IF(AG18&lt;20%,"Muy Baja",IF(AG18&lt;40%,"Baja",IF(AG18&lt;60%,"Media",IF(AG18&lt;80%,"A l t a",IF(AG18&gt;80%,"Muy Alta")))))</f>
        <v>Baja</v>
      </c>
      <c r="AI17" s="204">
        <v>0.28999999999999998</v>
      </c>
      <c r="AJ17" s="193" t="str">
        <f>+M17</f>
        <v>Mayor</v>
      </c>
      <c r="AK17" s="204">
        <f>+N17</f>
        <v>0.8</v>
      </c>
      <c r="AL17" s="46" t="str">
        <f>CONCATENATE(AH17,AJ17)</f>
        <v>BajaMayor</v>
      </c>
      <c r="AM17" s="193" t="str">
        <f>IFERROR(VLOOKUP(AL17,[13]Tablas!$C$34:$D$58,2,0)," ")</f>
        <v>Alto</v>
      </c>
      <c r="AN17" s="193" t="s">
        <v>71</v>
      </c>
      <c r="AO17" s="195" t="str">
        <f>IFERROR(VLOOKUP(AM17,[13]Tablas!$A$104:$B$108,2,0)," ")</f>
        <v>Si</v>
      </c>
      <c r="AP17" s="209" t="s">
        <v>550</v>
      </c>
      <c r="AQ17" s="209" t="s">
        <v>514</v>
      </c>
      <c r="AR17" s="253">
        <v>45042</v>
      </c>
      <c r="AS17" s="215">
        <v>45291</v>
      </c>
      <c r="AT17" s="14"/>
      <c r="AU17" s="14"/>
      <c r="AV17" s="101"/>
      <c r="AW17" s="285" t="s">
        <v>917</v>
      </c>
      <c r="AX17" s="286"/>
      <c r="AY17" s="102" t="s">
        <v>215</v>
      </c>
      <c r="AZ17" s="16"/>
      <c r="BA17" s="102" t="s">
        <v>215</v>
      </c>
      <c r="BB17" s="16"/>
      <c r="BC17" s="102" t="s">
        <v>215</v>
      </c>
      <c r="BD17" s="16"/>
    </row>
    <row r="18" spans="1:56" ht="75.75" customHeight="1">
      <c r="B18" s="193"/>
      <c r="C18" s="197"/>
      <c r="D18" s="198"/>
      <c r="E18" s="198"/>
      <c r="F18" s="198"/>
      <c r="G18" s="195"/>
      <c r="H18" s="195"/>
      <c r="I18" s="193"/>
      <c r="J18" s="193"/>
      <c r="K18" s="194"/>
      <c r="L18" s="195"/>
      <c r="M18" s="193"/>
      <c r="N18" s="194"/>
      <c r="O18" s="14"/>
      <c r="P18" s="193"/>
      <c r="Q18" s="227"/>
      <c r="R18" s="49" t="s">
        <v>551</v>
      </c>
      <c r="S18" s="49" t="s">
        <v>552</v>
      </c>
      <c r="T18" s="115" t="s">
        <v>546</v>
      </c>
      <c r="U18" s="243"/>
      <c r="V18" s="243"/>
      <c r="W18" s="243"/>
      <c r="X18" s="16" t="s">
        <v>69</v>
      </c>
      <c r="Y18" s="16"/>
      <c r="Z18" s="16" t="s">
        <v>48</v>
      </c>
      <c r="AA18" s="16" t="s">
        <v>51</v>
      </c>
      <c r="AB18" s="16" t="str">
        <f t="shared" si="0"/>
        <v>PreventivoManual</v>
      </c>
      <c r="AC18" s="17">
        <f>IFERROR(VLOOKUP(AB18,[13]Tablas!C$73:D$78,2,0)," ")</f>
        <v>0.4</v>
      </c>
      <c r="AD18" s="16" t="s">
        <v>53</v>
      </c>
      <c r="AE18" s="16" t="s">
        <v>55</v>
      </c>
      <c r="AF18" s="16" t="s">
        <v>553</v>
      </c>
      <c r="AG18" s="20">
        <f>IFERROR(AG17-(AG17*AC18),0)</f>
        <v>0.28799999999999998</v>
      </c>
      <c r="AH18" s="193"/>
      <c r="AI18" s="193"/>
      <c r="AJ18" s="193"/>
      <c r="AK18" s="193"/>
      <c r="AL18" s="38"/>
      <c r="AM18" s="193"/>
      <c r="AN18" s="193"/>
      <c r="AO18" s="195"/>
      <c r="AP18" s="210"/>
      <c r="AQ18" s="210"/>
      <c r="AR18" s="262"/>
      <c r="AS18" s="278"/>
      <c r="AT18" s="14"/>
      <c r="AU18" s="14"/>
      <c r="AV18" s="101"/>
      <c r="AW18" s="288"/>
      <c r="AX18" s="274"/>
      <c r="AY18" s="102" t="s">
        <v>215</v>
      </c>
      <c r="AZ18" s="16"/>
      <c r="BA18" s="102" t="s">
        <v>215</v>
      </c>
      <c r="BB18" s="16"/>
      <c r="BC18" s="102" t="s">
        <v>215</v>
      </c>
      <c r="BD18" s="16"/>
    </row>
    <row r="19" spans="1:56" ht="252">
      <c r="B19" s="193">
        <v>6</v>
      </c>
      <c r="C19" s="197" t="s">
        <v>234</v>
      </c>
      <c r="D19" s="339" t="s">
        <v>554</v>
      </c>
      <c r="E19" s="339" t="s">
        <v>555</v>
      </c>
      <c r="F19" s="339" t="s">
        <v>556</v>
      </c>
      <c r="G19" s="195" t="s">
        <v>61</v>
      </c>
      <c r="H19" s="195" t="s">
        <v>10</v>
      </c>
      <c r="I19" s="193">
        <v>4</v>
      </c>
      <c r="J19" s="193" t="str">
        <f>IFERROR(VLOOKUP(H19,[13]Tablas!$A$15:$C$19,3,0)," ")</f>
        <v>Baja</v>
      </c>
      <c r="K19" s="194">
        <f>IFERROR(VLOOKUP(H19,[13]Tablas!$A$15:$B$19,2,0)," ")</f>
        <v>0.4</v>
      </c>
      <c r="L19" s="195" t="s">
        <v>75</v>
      </c>
      <c r="M19" s="193" t="str">
        <f>IFERROR(VLOOKUP(L19,[13]Tablas!$A$23:$C$32,3,0)," ")</f>
        <v>Mayor</v>
      </c>
      <c r="N19" s="194">
        <f>IFERROR(VLOOKUP(L19,[13]Tablas!$A$23:$B$32,2,0)," ")</f>
        <v>0.8</v>
      </c>
      <c r="O19" s="17" t="str">
        <f>CONCATENATE(J19,M19)</f>
        <v>BajaMayor</v>
      </c>
      <c r="P19" s="193" t="str">
        <f>IFERROR(VLOOKUP(O19,[13]Tablas!$C$34:$D$58,2,0)," ")</f>
        <v>Alto</v>
      </c>
      <c r="Q19" s="226" t="s">
        <v>557</v>
      </c>
      <c r="R19" s="49" t="s">
        <v>558</v>
      </c>
      <c r="S19" s="49" t="s">
        <v>559</v>
      </c>
      <c r="T19" s="49" t="s">
        <v>560</v>
      </c>
      <c r="U19" s="49" t="s">
        <v>561</v>
      </c>
      <c r="V19" s="49" t="s">
        <v>562</v>
      </c>
      <c r="W19" s="242" t="s">
        <v>563</v>
      </c>
      <c r="X19" s="16" t="s">
        <v>69</v>
      </c>
      <c r="Y19" s="16"/>
      <c r="Z19" s="16" t="s">
        <v>48</v>
      </c>
      <c r="AA19" s="16" t="s">
        <v>51</v>
      </c>
      <c r="AB19" s="16" t="str">
        <f t="shared" si="0"/>
        <v>PreventivoManual</v>
      </c>
      <c r="AC19" s="17">
        <f>IFERROR(VLOOKUP(AB19,[13]Tablas!C$73:D$78,2,0)," ")</f>
        <v>0.4</v>
      </c>
      <c r="AD19" s="16" t="s">
        <v>53</v>
      </c>
      <c r="AE19" s="16" t="s">
        <v>55</v>
      </c>
      <c r="AF19" s="16" t="s">
        <v>212</v>
      </c>
      <c r="AG19" s="17">
        <f>IFERROR(K19-(K19*AC19)," ")</f>
        <v>0.24</v>
      </c>
      <c r="AH19" s="193" t="str">
        <f>IF(AG20&lt;20%,"Muy Baja",IF(AG20&lt;40%,"Baja",IF(AG20&lt;60%,"Media",IF(AG20&lt;80%,"A l t a",IF(AG20&gt;80%,"Muy Alta")))))</f>
        <v>Muy Baja</v>
      </c>
      <c r="AI19" s="204">
        <v>0.28999999999999998</v>
      </c>
      <c r="AJ19" s="193" t="str">
        <f>+M19</f>
        <v>Mayor</v>
      </c>
      <c r="AK19" s="204">
        <f>+N19</f>
        <v>0.8</v>
      </c>
      <c r="AL19" s="46" t="str">
        <f>CONCATENATE(AH19,AJ19)</f>
        <v>Muy BajaMayor</v>
      </c>
      <c r="AM19" s="193" t="str">
        <f>IFERROR(VLOOKUP(AL19,[13]Tablas!$C$34:$D$58,2,0)," ")</f>
        <v>Alto</v>
      </c>
      <c r="AN19" s="193" t="s">
        <v>71</v>
      </c>
      <c r="AO19" s="195" t="str">
        <f>IFERROR(VLOOKUP(AM19,[13]Tablas!$A$104:$B$108,2,0)," ")</f>
        <v>Si</v>
      </c>
      <c r="AP19" s="209" t="s">
        <v>564</v>
      </c>
      <c r="AQ19" s="209" t="s">
        <v>514</v>
      </c>
      <c r="AR19" s="253">
        <v>45042</v>
      </c>
      <c r="AS19" s="215">
        <v>45291</v>
      </c>
      <c r="AT19" s="14"/>
      <c r="AU19" s="14"/>
      <c r="AV19" s="101"/>
      <c r="AW19" s="285" t="s">
        <v>917</v>
      </c>
      <c r="AX19" s="286"/>
      <c r="AY19" s="102" t="s">
        <v>215</v>
      </c>
      <c r="AZ19" s="16"/>
      <c r="BA19" s="102" t="s">
        <v>215</v>
      </c>
      <c r="BB19" s="16"/>
      <c r="BC19" s="102" t="s">
        <v>215</v>
      </c>
      <c r="BD19" s="16"/>
    </row>
    <row r="20" spans="1:56" ht="93" customHeight="1">
      <c r="B20" s="193"/>
      <c r="C20" s="197"/>
      <c r="D20" s="340"/>
      <c r="E20" s="340"/>
      <c r="F20" s="340"/>
      <c r="G20" s="195"/>
      <c r="H20" s="195"/>
      <c r="I20" s="193"/>
      <c r="J20" s="193"/>
      <c r="K20" s="194"/>
      <c r="L20" s="195"/>
      <c r="M20" s="193"/>
      <c r="N20" s="194"/>
      <c r="O20" s="14"/>
      <c r="P20" s="193"/>
      <c r="Q20" s="227"/>
      <c r="R20" s="49" t="s">
        <v>565</v>
      </c>
      <c r="S20" s="49" t="s">
        <v>566</v>
      </c>
      <c r="T20" s="49"/>
      <c r="U20" s="49" t="s">
        <v>465</v>
      </c>
      <c r="V20" s="49" t="s">
        <v>567</v>
      </c>
      <c r="W20" s="243"/>
      <c r="X20" s="16" t="s">
        <v>69</v>
      </c>
      <c r="Y20" s="16"/>
      <c r="Z20" s="16" t="s">
        <v>48</v>
      </c>
      <c r="AA20" s="16" t="s">
        <v>51</v>
      </c>
      <c r="AB20" s="16" t="str">
        <f t="shared" si="0"/>
        <v>PreventivoManual</v>
      </c>
      <c r="AC20" s="17">
        <f>IFERROR(VLOOKUP(AB20,[13]Tablas!C$73:D$78,2,0)," ")</f>
        <v>0.4</v>
      </c>
      <c r="AD20" s="16" t="s">
        <v>53</v>
      </c>
      <c r="AE20" s="16" t="s">
        <v>55</v>
      </c>
      <c r="AF20" s="16" t="s">
        <v>553</v>
      </c>
      <c r="AG20" s="20">
        <f>IFERROR(AG19-(AG19*AC20),0)</f>
        <v>0.14399999999999999</v>
      </c>
      <c r="AH20" s="193"/>
      <c r="AI20" s="193"/>
      <c r="AJ20" s="193"/>
      <c r="AK20" s="193"/>
      <c r="AL20" s="38"/>
      <c r="AM20" s="193"/>
      <c r="AN20" s="193"/>
      <c r="AO20" s="195"/>
      <c r="AP20" s="210"/>
      <c r="AQ20" s="210"/>
      <c r="AR20" s="262"/>
      <c r="AS20" s="278"/>
      <c r="AT20" s="14"/>
      <c r="AU20" s="14"/>
      <c r="AV20" s="101"/>
      <c r="AW20" s="288"/>
      <c r="AX20" s="274"/>
      <c r="AY20" s="102" t="s">
        <v>215</v>
      </c>
      <c r="AZ20" s="16"/>
      <c r="BA20" s="102" t="s">
        <v>215</v>
      </c>
      <c r="BB20" s="16"/>
      <c r="BC20" s="102" t="s">
        <v>215</v>
      </c>
      <c r="BD20" s="16"/>
    </row>
    <row r="22" spans="1:56" ht="12.75" customHeight="1"/>
    <row r="23" spans="1:56">
      <c r="R23" s="1"/>
      <c r="S23" s="116"/>
    </row>
    <row r="24" spans="1:56" ht="18.75">
      <c r="B24" s="241" t="s">
        <v>236</v>
      </c>
      <c r="C24" s="241"/>
      <c r="D24" s="241"/>
      <c r="E24" s="241"/>
      <c r="F24" s="241"/>
      <c r="G24" s="241"/>
      <c r="H24" s="241"/>
    </row>
    <row r="26" spans="1:56">
      <c r="A26" s="48" t="s">
        <v>202</v>
      </c>
      <c r="B26" s="48" t="s">
        <v>203</v>
      </c>
      <c r="C26" s="191" t="s">
        <v>201</v>
      </c>
      <c r="D26" s="191"/>
      <c r="E26" s="191"/>
      <c r="F26" s="191"/>
      <c r="G26" s="191"/>
      <c r="H26" s="191"/>
    </row>
    <row r="27" spans="1:56" ht="197.25" customHeight="1">
      <c r="A27" s="38">
        <v>2</v>
      </c>
      <c r="B27" s="89">
        <v>45042</v>
      </c>
      <c r="C27" s="175" t="s">
        <v>568</v>
      </c>
      <c r="D27" s="175"/>
      <c r="E27" s="175"/>
      <c r="F27" s="175"/>
      <c r="G27" s="175"/>
      <c r="H27" s="175"/>
    </row>
    <row r="28" spans="1:56">
      <c r="A28" s="14"/>
      <c r="B28" s="14"/>
      <c r="C28" s="175"/>
      <c r="D28" s="175"/>
      <c r="E28" s="175"/>
      <c r="F28" s="175"/>
      <c r="G28" s="175"/>
      <c r="H28" s="175"/>
    </row>
    <row r="29" spans="1:56">
      <c r="A29" s="14"/>
      <c r="B29" s="14"/>
      <c r="C29" s="195"/>
      <c r="D29" s="195"/>
      <c r="E29" s="195"/>
      <c r="F29" s="195"/>
      <c r="G29" s="195"/>
      <c r="H29" s="195"/>
    </row>
    <row r="30" spans="1:56">
      <c r="A30" s="14"/>
      <c r="B30" s="14"/>
      <c r="C30" s="195"/>
      <c r="D30" s="195"/>
      <c r="E30" s="195"/>
      <c r="F30" s="195"/>
      <c r="G30" s="195"/>
      <c r="H30" s="195"/>
    </row>
    <row r="31" spans="1:56">
      <c r="A31" s="14"/>
      <c r="B31" s="14"/>
      <c r="C31" s="195"/>
      <c r="D31" s="195"/>
      <c r="E31" s="195"/>
      <c r="F31" s="195"/>
      <c r="G31" s="195"/>
      <c r="H31" s="195"/>
    </row>
    <row r="32" spans="1:56">
      <c r="A32" s="14"/>
      <c r="B32" s="14"/>
      <c r="C32" s="195"/>
      <c r="D32" s="195"/>
      <c r="E32" s="195"/>
      <c r="F32" s="195"/>
      <c r="G32" s="195"/>
      <c r="H32" s="195"/>
    </row>
  </sheetData>
  <mergeCells count="237">
    <mergeCell ref="AW9:AX10"/>
    <mergeCell ref="AW11:AX12"/>
    <mergeCell ref="AW13:AX14"/>
    <mergeCell ref="AW15:AX16"/>
    <mergeCell ref="AW17:AX18"/>
    <mergeCell ref="AW19:AX20"/>
    <mergeCell ref="BA6:BB6"/>
    <mergeCell ref="BC6:BD6"/>
    <mergeCell ref="AW7:AX7"/>
    <mergeCell ref="AY7:AZ7"/>
    <mergeCell ref="BA7:BB7"/>
    <mergeCell ref="BC7:BD7"/>
    <mergeCell ref="AW6:AX6"/>
    <mergeCell ref="C29:H29"/>
    <mergeCell ref="C30:H30"/>
    <mergeCell ref="C31:H31"/>
    <mergeCell ref="L19:L20"/>
    <mergeCell ref="M19:M20"/>
    <mergeCell ref="N19:N20"/>
    <mergeCell ref="AQ17:AQ18"/>
    <mergeCell ref="AR17:AR18"/>
    <mergeCell ref="AS17:AS18"/>
    <mergeCell ref="AM17:AM18"/>
    <mergeCell ref="AN17:AN18"/>
    <mergeCell ref="AO17:AO18"/>
    <mergeCell ref="AP17:AP18"/>
    <mergeCell ref="AI19:AI20"/>
    <mergeCell ref="AJ19:AJ20"/>
    <mergeCell ref="I19:I20"/>
    <mergeCell ref="J19:J20"/>
    <mergeCell ref="K19:K20"/>
    <mergeCell ref="H17:H18"/>
    <mergeCell ref="I17:I18"/>
    <mergeCell ref="AR15:AR16"/>
    <mergeCell ref="AS15:AS16"/>
    <mergeCell ref="E17:E18"/>
    <mergeCell ref="F17:F18"/>
    <mergeCell ref="G17:G18"/>
    <mergeCell ref="C32:H32"/>
    <mergeCell ref="E5:J5"/>
    <mergeCell ref="AY6:AZ6"/>
    <mergeCell ref="AR19:AR20"/>
    <mergeCell ref="AS19:AS20"/>
    <mergeCell ref="B24:H24"/>
    <mergeCell ref="C26:H26"/>
    <mergeCell ref="C27:H27"/>
    <mergeCell ref="C28:H28"/>
    <mergeCell ref="AK19:AK20"/>
    <mergeCell ref="AM19:AM20"/>
    <mergeCell ref="AN19:AN20"/>
    <mergeCell ref="AO19:AO20"/>
    <mergeCell ref="AP19:AP20"/>
    <mergeCell ref="AQ19:AQ20"/>
    <mergeCell ref="P19:P20"/>
    <mergeCell ref="Q19:Q20"/>
    <mergeCell ref="W19:W20"/>
    <mergeCell ref="AH19:AH20"/>
    <mergeCell ref="B19:B20"/>
    <mergeCell ref="C19:C20"/>
    <mergeCell ref="D19:D20"/>
    <mergeCell ref="E19:E20"/>
    <mergeCell ref="F19:F20"/>
    <mergeCell ref="G19:G20"/>
    <mergeCell ref="H19:H20"/>
    <mergeCell ref="AJ17:AJ18"/>
    <mergeCell ref="AK17:AK18"/>
    <mergeCell ref="Q17:Q18"/>
    <mergeCell ref="U17:U18"/>
    <mergeCell ref="V17:V18"/>
    <mergeCell ref="W17:W18"/>
    <mergeCell ref="AH17:AH18"/>
    <mergeCell ref="AI17:AI18"/>
    <mergeCell ref="J17:J18"/>
    <mergeCell ref="K17:K18"/>
    <mergeCell ref="L17:L18"/>
    <mergeCell ref="M17:M18"/>
    <mergeCell ref="N17:N18"/>
    <mergeCell ref="P17:P18"/>
    <mergeCell ref="B17:B18"/>
    <mergeCell ref="C17:C18"/>
    <mergeCell ref="D17:D18"/>
    <mergeCell ref="AN15:AN16"/>
    <mergeCell ref="AO15:AO16"/>
    <mergeCell ref="AP15:AP16"/>
    <mergeCell ref="AQ15:AQ16"/>
    <mergeCell ref="U15:U16"/>
    <mergeCell ref="V15:V16"/>
    <mergeCell ref="W15:W16"/>
    <mergeCell ref="AH15:AH16"/>
    <mergeCell ref="AI15:AI16"/>
    <mergeCell ref="AJ15:AJ16"/>
    <mergeCell ref="T15:T16"/>
    <mergeCell ref="H15:H16"/>
    <mergeCell ref="I15:I16"/>
    <mergeCell ref="J15:J16"/>
    <mergeCell ref="K15:K16"/>
    <mergeCell ref="L15:L16"/>
    <mergeCell ref="M15:M16"/>
    <mergeCell ref="AK15:AK16"/>
    <mergeCell ref="AM15:AM16"/>
    <mergeCell ref="B15:B16"/>
    <mergeCell ref="C15:C16"/>
    <mergeCell ref="D15:D16"/>
    <mergeCell ref="E15:E16"/>
    <mergeCell ref="F15:F16"/>
    <mergeCell ref="G15:G16"/>
    <mergeCell ref="AN13:AN14"/>
    <mergeCell ref="Q13:Q14"/>
    <mergeCell ref="R13:R14"/>
    <mergeCell ref="S13:S14"/>
    <mergeCell ref="T13:T14"/>
    <mergeCell ref="U13:U14"/>
    <mergeCell ref="V13:V14"/>
    <mergeCell ref="J13:J14"/>
    <mergeCell ref="K13:K14"/>
    <mergeCell ref="L13:L14"/>
    <mergeCell ref="M13:M14"/>
    <mergeCell ref="N13:N14"/>
    <mergeCell ref="P13:P14"/>
    <mergeCell ref="N15:N16"/>
    <mergeCell ref="P15:P16"/>
    <mergeCell ref="Q15:Q16"/>
    <mergeCell ref="R15:R16"/>
    <mergeCell ref="S15:S16"/>
    <mergeCell ref="AO13:AO14"/>
    <mergeCell ref="AP13:AP14"/>
    <mergeCell ref="AQ13:AQ14"/>
    <mergeCell ref="AR13:AR14"/>
    <mergeCell ref="AS13:AS14"/>
    <mergeCell ref="W13:W14"/>
    <mergeCell ref="AH13:AH14"/>
    <mergeCell ref="AI13:AI14"/>
    <mergeCell ref="AJ13:AJ14"/>
    <mergeCell ref="AK13:AK14"/>
    <mergeCell ref="AM13:AM14"/>
    <mergeCell ref="AR11:AR12"/>
    <mergeCell ref="AS11:AS12"/>
    <mergeCell ref="B13:B14"/>
    <mergeCell ref="C13:C14"/>
    <mergeCell ref="D13:D14"/>
    <mergeCell ref="E13:E14"/>
    <mergeCell ref="F13:F14"/>
    <mergeCell ref="G13:G14"/>
    <mergeCell ref="H13:H14"/>
    <mergeCell ref="I13:I14"/>
    <mergeCell ref="AK11:AK12"/>
    <mergeCell ref="AM11:AM12"/>
    <mergeCell ref="AN11:AN12"/>
    <mergeCell ref="AO11:AO12"/>
    <mergeCell ref="AP11:AP12"/>
    <mergeCell ref="AQ11:AQ12"/>
    <mergeCell ref="U11:U12"/>
    <mergeCell ref="V11:V12"/>
    <mergeCell ref="W11:W12"/>
    <mergeCell ref="AH11:AH12"/>
    <mergeCell ref="AI11:AI12"/>
    <mergeCell ref="AJ11:AJ12"/>
    <mergeCell ref="N11:N12"/>
    <mergeCell ref="P11:P12"/>
    <mergeCell ref="B9:B10"/>
    <mergeCell ref="C9:C10"/>
    <mergeCell ref="D9:D10"/>
    <mergeCell ref="E9:E10"/>
    <mergeCell ref="AH9:AH10"/>
    <mergeCell ref="AI9:AI10"/>
    <mergeCell ref="M9:M10"/>
    <mergeCell ref="N9:N10"/>
    <mergeCell ref="I9:I10"/>
    <mergeCell ref="J9:J10"/>
    <mergeCell ref="K9:K10"/>
    <mergeCell ref="L9:L10"/>
    <mergeCell ref="P9:P10"/>
    <mergeCell ref="Q9:Q10"/>
    <mergeCell ref="R9:R10"/>
    <mergeCell ref="S9:S10"/>
    <mergeCell ref="G9:G10"/>
    <mergeCell ref="H9:H10"/>
    <mergeCell ref="B11:B12"/>
    <mergeCell ref="C11:C12"/>
    <mergeCell ref="D11:D12"/>
    <mergeCell ref="E11:E12"/>
    <mergeCell ref="F11:F12"/>
    <mergeCell ref="G11:G12"/>
    <mergeCell ref="AJ9:AJ10"/>
    <mergeCell ref="AK9:AK10"/>
    <mergeCell ref="AM9:AM10"/>
    <mergeCell ref="Q11:Q12"/>
    <mergeCell ref="R11:R12"/>
    <mergeCell ref="S11:S12"/>
    <mergeCell ref="T11:T12"/>
    <mergeCell ref="H11:H12"/>
    <mergeCell ref="I11:I12"/>
    <mergeCell ref="J11:J12"/>
    <mergeCell ref="K11:K12"/>
    <mergeCell ref="L11:L12"/>
    <mergeCell ref="M11:M12"/>
    <mergeCell ref="F9:F10"/>
    <mergeCell ref="T9:T10"/>
    <mergeCell ref="U9:U10"/>
    <mergeCell ref="V9:V10"/>
    <mergeCell ref="W9:W10"/>
    <mergeCell ref="AT9:AT10"/>
    <mergeCell ref="AP7:AP8"/>
    <mergeCell ref="AQ7:AQ8"/>
    <mergeCell ref="AR7:AR8"/>
    <mergeCell ref="AS7:AS8"/>
    <mergeCell ref="AI7:AI8"/>
    <mergeCell ref="AJ7:AJ8"/>
    <mergeCell ref="AK7:AK8"/>
    <mergeCell ref="AM7:AM8"/>
    <mergeCell ref="AN7:AN8"/>
    <mergeCell ref="AO7:AO8"/>
    <mergeCell ref="AN9:AN10"/>
    <mergeCell ref="AO9:AO10"/>
    <mergeCell ref="AP9:AP10"/>
    <mergeCell ref="AQ9:AQ10"/>
    <mergeCell ref="AR9:AR10"/>
    <mergeCell ref="AS9:AS10"/>
    <mergeCell ref="N7:P7"/>
    <mergeCell ref="Q7:W7"/>
    <mergeCell ref="X7:Y7"/>
    <mergeCell ref="Z7:AF7"/>
    <mergeCell ref="AG7:AG8"/>
    <mergeCell ref="AH7:AH8"/>
    <mergeCell ref="B1:D3"/>
    <mergeCell ref="E1:AW1"/>
    <mergeCell ref="E2:AW3"/>
    <mergeCell ref="B4:C4"/>
    <mergeCell ref="B5:D5"/>
    <mergeCell ref="AV7:AV8"/>
    <mergeCell ref="H8:I8"/>
    <mergeCell ref="L8:M8"/>
    <mergeCell ref="AT7:AT8"/>
    <mergeCell ref="AU7:AU8"/>
    <mergeCell ref="B6:M7"/>
    <mergeCell ref="N6:AN6"/>
    <mergeCell ref="AO6:AV6"/>
  </mergeCells>
  <conditionalFormatting sqref="J9:K9">
    <cfRule type="containsText" dxfId="733" priority="180" operator="containsText" text="Muy Baja">
      <formula>NOT(ISERROR(SEARCH("Muy Baja",J9)))</formula>
    </cfRule>
    <cfRule type="containsText" dxfId="732" priority="181" operator="containsText" text="Baja">
      <formula>NOT(ISERROR(SEARCH("Baja",J9)))</formula>
    </cfRule>
    <cfRule type="containsText" dxfId="731" priority="182" operator="containsText" text="A l t a">
      <formula>NOT(ISERROR(SEARCH("A l t a",J9)))</formula>
    </cfRule>
    <cfRule type="containsText" dxfId="730" priority="183" operator="containsText" text="Muy Alta">
      <formula>NOT(ISERROR(SEARCH("Muy Alta",J9)))</formula>
    </cfRule>
    <cfRule type="cellIs" dxfId="729" priority="184" operator="equal">
      <formula>"Media"</formula>
    </cfRule>
  </conditionalFormatting>
  <conditionalFormatting sqref="J11:K11">
    <cfRule type="containsText" dxfId="728" priority="151" operator="containsText" text="Muy Baja">
      <formula>NOT(ISERROR(SEARCH("Muy Baja",J11)))</formula>
    </cfRule>
    <cfRule type="containsText" dxfId="727" priority="152" operator="containsText" text="Baja">
      <formula>NOT(ISERROR(SEARCH("Baja",J11)))</formula>
    </cfRule>
    <cfRule type="containsText" dxfId="726" priority="153" operator="containsText" text="A l t a">
      <formula>NOT(ISERROR(SEARCH("A l t a",J11)))</formula>
    </cfRule>
    <cfRule type="containsText" dxfId="725" priority="154" operator="containsText" text="Muy Alta">
      <formula>NOT(ISERROR(SEARCH("Muy Alta",J11)))</formula>
    </cfRule>
    <cfRule type="cellIs" dxfId="724" priority="155" operator="equal">
      <formula>"Media"</formula>
    </cfRule>
  </conditionalFormatting>
  <conditionalFormatting sqref="J13:K13">
    <cfRule type="containsText" dxfId="723" priority="123" operator="containsText" text="Muy Baja">
      <formula>NOT(ISERROR(SEARCH("Muy Baja",J13)))</formula>
    </cfRule>
    <cfRule type="containsText" dxfId="722" priority="124" operator="containsText" text="Baja">
      <formula>NOT(ISERROR(SEARCH("Baja",J13)))</formula>
    </cfRule>
    <cfRule type="containsText" dxfId="721" priority="125" operator="containsText" text="A l t a">
      <formula>NOT(ISERROR(SEARCH("A l t a",J13)))</formula>
    </cfRule>
    <cfRule type="containsText" dxfId="720" priority="126" operator="containsText" text="Muy Alta">
      <formula>NOT(ISERROR(SEARCH("Muy Alta",J13)))</formula>
    </cfRule>
    <cfRule type="cellIs" dxfId="719" priority="127" operator="equal">
      <formula>"Media"</formula>
    </cfRule>
  </conditionalFormatting>
  <conditionalFormatting sqref="J15:K15">
    <cfRule type="containsText" dxfId="718" priority="95" operator="containsText" text="Muy Baja">
      <formula>NOT(ISERROR(SEARCH("Muy Baja",J15)))</formula>
    </cfRule>
    <cfRule type="containsText" dxfId="717" priority="96" operator="containsText" text="Baja">
      <formula>NOT(ISERROR(SEARCH("Baja",J15)))</formula>
    </cfRule>
    <cfRule type="containsText" dxfId="716" priority="97" operator="containsText" text="A l t a">
      <formula>NOT(ISERROR(SEARCH("A l t a",J15)))</formula>
    </cfRule>
    <cfRule type="containsText" dxfId="715" priority="98" operator="containsText" text="Muy Alta">
      <formula>NOT(ISERROR(SEARCH("Muy Alta",J15)))</formula>
    </cfRule>
    <cfRule type="cellIs" dxfId="714" priority="99" operator="equal">
      <formula>"Media"</formula>
    </cfRule>
  </conditionalFormatting>
  <conditionalFormatting sqref="J17:K17">
    <cfRule type="containsText" dxfId="713" priority="62" operator="containsText" text="Muy Baja">
      <formula>NOT(ISERROR(SEARCH("Muy Baja",J17)))</formula>
    </cfRule>
    <cfRule type="containsText" dxfId="712" priority="63" operator="containsText" text="Baja">
      <formula>NOT(ISERROR(SEARCH("Baja",J17)))</formula>
    </cfRule>
    <cfRule type="containsText" dxfId="711" priority="64" operator="containsText" text="A l t a">
      <formula>NOT(ISERROR(SEARCH("A l t a",J17)))</formula>
    </cfRule>
    <cfRule type="containsText" dxfId="710" priority="65" operator="containsText" text="Muy Alta">
      <formula>NOT(ISERROR(SEARCH("Muy Alta",J17)))</formula>
    </cfRule>
    <cfRule type="cellIs" dxfId="709" priority="66" operator="equal">
      <formula>"Media"</formula>
    </cfRule>
  </conditionalFormatting>
  <conditionalFormatting sqref="J19:K19">
    <cfRule type="containsText" dxfId="708" priority="19" operator="containsText" text="Muy Baja">
      <formula>NOT(ISERROR(SEARCH("Muy Baja",J19)))</formula>
    </cfRule>
    <cfRule type="containsText" dxfId="707" priority="20" operator="containsText" text="Baja">
      <formula>NOT(ISERROR(SEARCH("Baja",J19)))</formula>
    </cfRule>
    <cfRule type="containsText" dxfId="706" priority="21" operator="containsText" text="A l t a">
      <formula>NOT(ISERROR(SEARCH("A l t a",J19)))</formula>
    </cfRule>
    <cfRule type="containsText" dxfId="705" priority="22" operator="containsText" text="Muy Alta">
      <formula>NOT(ISERROR(SEARCH("Muy Alta",J19)))</formula>
    </cfRule>
    <cfRule type="cellIs" dxfId="704" priority="23" operator="equal">
      <formula>"Media"</formula>
    </cfRule>
  </conditionalFormatting>
  <conditionalFormatting sqref="M9">
    <cfRule type="containsText" dxfId="703" priority="189" operator="containsText" text="Catastrófico">
      <formula>NOT(ISERROR(SEARCH("Catastrófico",M9)))</formula>
    </cfRule>
    <cfRule type="containsText" dxfId="702" priority="190" operator="containsText" text="Mayor">
      <formula>NOT(ISERROR(SEARCH("Mayor",M9)))</formula>
    </cfRule>
    <cfRule type="containsText" dxfId="701" priority="191" operator="containsText" text="Moderado">
      <formula>NOT(ISERROR(SEARCH("Moderado",M9)))</formula>
    </cfRule>
    <cfRule type="containsText" dxfId="700" priority="192" operator="containsText" text="Menor">
      <formula>NOT(ISERROR(SEARCH("Menor",M9)))</formula>
    </cfRule>
    <cfRule type="containsText" dxfId="699" priority="193" operator="containsText" text="Leve">
      <formula>NOT(ISERROR(SEARCH("Leve",M9)))</formula>
    </cfRule>
  </conditionalFormatting>
  <conditionalFormatting sqref="M11">
    <cfRule type="containsText" dxfId="698" priority="156" operator="containsText" text="Catastrófico">
      <formula>NOT(ISERROR(SEARCH("Catastrófico",M11)))</formula>
    </cfRule>
    <cfRule type="containsText" dxfId="697" priority="157" operator="containsText" text="Mayor">
      <formula>NOT(ISERROR(SEARCH("Mayor",M11)))</formula>
    </cfRule>
    <cfRule type="containsText" dxfId="696" priority="158" operator="containsText" text="Moderado">
      <formula>NOT(ISERROR(SEARCH("Moderado",M11)))</formula>
    </cfRule>
    <cfRule type="containsText" dxfId="695" priority="159" operator="containsText" text="Menor">
      <formula>NOT(ISERROR(SEARCH("Menor",M11)))</formula>
    </cfRule>
    <cfRule type="containsText" dxfId="694" priority="160" operator="containsText" text="Leve">
      <formula>NOT(ISERROR(SEARCH("Leve",M11)))</formula>
    </cfRule>
  </conditionalFormatting>
  <conditionalFormatting sqref="M13">
    <cfRule type="containsText" dxfId="693" priority="39" operator="containsText" text="Catastrófico">
      <formula>NOT(ISERROR(SEARCH("Catastrófico",M13)))</formula>
    </cfRule>
    <cfRule type="containsText" dxfId="692" priority="40" operator="containsText" text="Mayor">
      <formula>NOT(ISERROR(SEARCH("Mayor",M13)))</formula>
    </cfRule>
    <cfRule type="containsText" dxfId="691" priority="41" operator="containsText" text="Moderado">
      <formula>NOT(ISERROR(SEARCH("Moderado",M13)))</formula>
    </cfRule>
    <cfRule type="containsText" dxfId="690" priority="42" operator="containsText" text="Menor">
      <formula>NOT(ISERROR(SEARCH("Menor",M13)))</formula>
    </cfRule>
    <cfRule type="containsText" dxfId="689" priority="43" operator="containsText" text="Leve">
      <formula>NOT(ISERROR(SEARCH("Leve",M13)))</formula>
    </cfRule>
  </conditionalFormatting>
  <conditionalFormatting sqref="M15">
    <cfRule type="containsText" dxfId="688" priority="34" operator="containsText" text="Catastrófico">
      <formula>NOT(ISERROR(SEARCH("Catastrófico",M15)))</formula>
    </cfRule>
    <cfRule type="containsText" dxfId="687" priority="35" operator="containsText" text="Mayor">
      <formula>NOT(ISERROR(SEARCH("Mayor",M15)))</formula>
    </cfRule>
    <cfRule type="containsText" dxfId="686" priority="36" operator="containsText" text="Moderado">
      <formula>NOT(ISERROR(SEARCH("Moderado",M15)))</formula>
    </cfRule>
    <cfRule type="containsText" dxfId="685" priority="37" operator="containsText" text="Menor">
      <formula>NOT(ISERROR(SEARCH("Menor",M15)))</formula>
    </cfRule>
    <cfRule type="containsText" dxfId="684" priority="38" operator="containsText" text="Leve">
      <formula>NOT(ISERROR(SEARCH("Leve",M15)))</formula>
    </cfRule>
  </conditionalFormatting>
  <conditionalFormatting sqref="M17">
    <cfRule type="containsText" dxfId="683" priority="67" operator="containsText" text="Catastrófico">
      <formula>NOT(ISERROR(SEARCH("Catastrófico",M17)))</formula>
    </cfRule>
    <cfRule type="containsText" dxfId="682" priority="68" operator="containsText" text="Mayor">
      <formula>NOT(ISERROR(SEARCH("Mayor",M17)))</formula>
    </cfRule>
    <cfRule type="containsText" dxfId="681" priority="69" operator="containsText" text="Moderado">
      <formula>NOT(ISERROR(SEARCH("Moderado",M17)))</formula>
    </cfRule>
    <cfRule type="containsText" dxfId="680" priority="70" operator="containsText" text="Menor">
      <formula>NOT(ISERROR(SEARCH("Menor",M17)))</formula>
    </cfRule>
    <cfRule type="containsText" dxfId="679" priority="71" operator="containsText" text="Leve">
      <formula>NOT(ISERROR(SEARCH("Leve",M17)))</formula>
    </cfRule>
  </conditionalFormatting>
  <conditionalFormatting sqref="M19">
    <cfRule type="containsText" dxfId="678" priority="24" operator="containsText" text="Catastrófico">
      <formula>NOT(ISERROR(SEARCH("Catastrófico",M19)))</formula>
    </cfRule>
    <cfRule type="containsText" dxfId="677" priority="25" operator="containsText" text="Mayor">
      <formula>NOT(ISERROR(SEARCH("Mayor",M19)))</formula>
    </cfRule>
    <cfRule type="containsText" dxfId="676" priority="26" operator="containsText" text="Moderado">
      <formula>NOT(ISERROR(SEARCH("Moderado",M19)))</formula>
    </cfRule>
    <cfRule type="containsText" dxfId="675" priority="27" operator="containsText" text="Menor">
      <formula>NOT(ISERROR(SEARCH("Menor",M19)))</formula>
    </cfRule>
    <cfRule type="containsText" dxfId="674" priority="28" operator="containsText" text="Leve">
      <formula>NOT(ISERROR(SEARCH("Leve",M19)))</formula>
    </cfRule>
  </conditionalFormatting>
  <conditionalFormatting sqref="P9">
    <cfRule type="containsText" dxfId="673" priority="185" operator="containsText" text="Extremo">
      <formula>NOT(ISERROR(SEARCH("Extremo",P9)))</formula>
    </cfRule>
    <cfRule type="containsText" dxfId="672" priority="186" operator="containsText" text="Alto">
      <formula>NOT(ISERROR(SEARCH("Alto",P9)))</formula>
    </cfRule>
    <cfRule type="containsText" dxfId="671" priority="187" operator="containsText" text="Moderado">
      <formula>NOT(ISERROR(SEARCH("Moderado",P9)))</formula>
    </cfRule>
    <cfRule type="containsText" dxfId="670" priority="188" operator="containsText" text="Bajo">
      <formula>NOT(ISERROR(SEARCH("Bajo",P9)))</formula>
    </cfRule>
  </conditionalFormatting>
  <conditionalFormatting sqref="P11">
    <cfRule type="containsText" dxfId="669" priority="147" operator="containsText" text="Extremo">
      <formula>NOT(ISERROR(SEARCH("Extremo",P11)))</formula>
    </cfRule>
    <cfRule type="containsText" dxfId="668" priority="148" operator="containsText" text="Alto">
      <formula>NOT(ISERROR(SEARCH("Alto",P11)))</formula>
    </cfRule>
    <cfRule type="containsText" dxfId="667" priority="149" operator="containsText" text="Moderado">
      <formula>NOT(ISERROR(SEARCH("Moderado",P11)))</formula>
    </cfRule>
    <cfRule type="containsText" dxfId="666" priority="150" operator="containsText" text="Bajo">
      <formula>NOT(ISERROR(SEARCH("Bajo",P11)))</formula>
    </cfRule>
  </conditionalFormatting>
  <conditionalFormatting sqref="P13">
    <cfRule type="containsText" dxfId="665" priority="119" operator="containsText" text="Extremo">
      <formula>NOT(ISERROR(SEARCH("Extremo",P13)))</formula>
    </cfRule>
    <cfRule type="containsText" dxfId="664" priority="120" operator="containsText" text="Alto">
      <formula>NOT(ISERROR(SEARCH("Alto",P13)))</formula>
    </cfRule>
    <cfRule type="containsText" dxfId="663" priority="121" operator="containsText" text="Moderado">
      <formula>NOT(ISERROR(SEARCH("Moderado",P13)))</formula>
    </cfRule>
    <cfRule type="containsText" dxfId="662" priority="122" operator="containsText" text="Bajo">
      <formula>NOT(ISERROR(SEARCH("Bajo",P13)))</formula>
    </cfRule>
  </conditionalFormatting>
  <conditionalFormatting sqref="P15">
    <cfRule type="containsText" dxfId="661" priority="91" operator="containsText" text="Extremo">
      <formula>NOT(ISERROR(SEARCH("Extremo",P15)))</formula>
    </cfRule>
    <cfRule type="containsText" dxfId="660" priority="92" operator="containsText" text="Alto">
      <formula>NOT(ISERROR(SEARCH("Alto",P15)))</formula>
    </cfRule>
    <cfRule type="containsText" dxfId="659" priority="93" operator="containsText" text="Moderado">
      <formula>NOT(ISERROR(SEARCH("Moderado",P15)))</formula>
    </cfRule>
    <cfRule type="containsText" dxfId="658" priority="94" operator="containsText" text="Bajo">
      <formula>NOT(ISERROR(SEARCH("Bajo",P15)))</formula>
    </cfRule>
  </conditionalFormatting>
  <conditionalFormatting sqref="P17">
    <cfRule type="containsText" dxfId="657" priority="58" operator="containsText" text="Extremo">
      <formula>NOT(ISERROR(SEARCH("Extremo",P17)))</formula>
    </cfRule>
    <cfRule type="containsText" dxfId="656" priority="59" operator="containsText" text="Alto">
      <formula>NOT(ISERROR(SEARCH("Alto",P17)))</formula>
    </cfRule>
    <cfRule type="containsText" dxfId="655" priority="60" operator="containsText" text="Moderado">
      <formula>NOT(ISERROR(SEARCH("Moderado",P17)))</formula>
    </cfRule>
    <cfRule type="containsText" dxfId="654" priority="61" operator="containsText" text="Bajo">
      <formula>NOT(ISERROR(SEARCH("Bajo",P17)))</formula>
    </cfRule>
  </conditionalFormatting>
  <conditionalFormatting sqref="P19">
    <cfRule type="containsText" dxfId="653" priority="15" operator="containsText" text="Extremo">
      <formula>NOT(ISERROR(SEARCH("Extremo",P19)))</formula>
    </cfRule>
    <cfRule type="containsText" dxfId="652" priority="16" operator="containsText" text="Alto">
      <formula>NOT(ISERROR(SEARCH("Alto",P19)))</formula>
    </cfRule>
    <cfRule type="containsText" dxfId="651" priority="17" operator="containsText" text="Moderado">
      <formula>NOT(ISERROR(SEARCH("Moderado",P19)))</formula>
    </cfRule>
    <cfRule type="containsText" dxfId="650" priority="18" operator="containsText" text="Bajo">
      <formula>NOT(ISERROR(SEARCH("Bajo",P19)))</formula>
    </cfRule>
  </conditionalFormatting>
  <conditionalFormatting sqref="AH9">
    <cfRule type="containsText" dxfId="649" priority="175" operator="containsText" text="Muy Baja">
      <formula>NOT(ISERROR(SEARCH("Muy Baja",AH9)))</formula>
    </cfRule>
    <cfRule type="containsText" dxfId="648" priority="176" operator="containsText" text="Baja">
      <formula>NOT(ISERROR(SEARCH("Baja",AH9)))</formula>
    </cfRule>
    <cfRule type="containsText" dxfId="647" priority="177" operator="containsText" text="A l t a">
      <formula>NOT(ISERROR(SEARCH("A l t a",AH9)))</formula>
    </cfRule>
    <cfRule type="containsText" dxfId="646" priority="178" operator="containsText" text="Muy Alta">
      <formula>NOT(ISERROR(SEARCH("Muy Alta",AH9)))</formula>
    </cfRule>
    <cfRule type="cellIs" dxfId="645" priority="179" operator="equal">
      <formula>"Media"</formula>
    </cfRule>
  </conditionalFormatting>
  <conditionalFormatting sqref="AH11">
    <cfRule type="containsText" dxfId="644" priority="142" operator="containsText" text="Muy Baja">
      <formula>NOT(ISERROR(SEARCH("Muy Baja",AH11)))</formula>
    </cfRule>
    <cfRule type="containsText" dxfId="643" priority="143" operator="containsText" text="Baja">
      <formula>NOT(ISERROR(SEARCH("Baja",AH11)))</formula>
    </cfRule>
    <cfRule type="containsText" dxfId="642" priority="144" operator="containsText" text="A l t a">
      <formula>NOT(ISERROR(SEARCH("A l t a",AH11)))</formula>
    </cfRule>
    <cfRule type="containsText" dxfId="641" priority="145" operator="containsText" text="Muy Alta">
      <formula>NOT(ISERROR(SEARCH("Muy Alta",AH11)))</formula>
    </cfRule>
    <cfRule type="cellIs" dxfId="640" priority="146" operator="equal">
      <formula>"Media"</formula>
    </cfRule>
  </conditionalFormatting>
  <conditionalFormatting sqref="AH13">
    <cfRule type="containsText" dxfId="639" priority="114" operator="containsText" text="Muy Baja">
      <formula>NOT(ISERROR(SEARCH("Muy Baja",AH13)))</formula>
    </cfRule>
    <cfRule type="containsText" dxfId="638" priority="115" operator="containsText" text="Baja">
      <formula>NOT(ISERROR(SEARCH("Baja",AH13)))</formula>
    </cfRule>
    <cfRule type="containsText" dxfId="637" priority="116" operator="containsText" text="A l t a">
      <formula>NOT(ISERROR(SEARCH("A l t a",AH13)))</formula>
    </cfRule>
    <cfRule type="containsText" dxfId="636" priority="117" operator="containsText" text="Muy Alta">
      <formula>NOT(ISERROR(SEARCH("Muy Alta",AH13)))</formula>
    </cfRule>
    <cfRule type="cellIs" dxfId="635" priority="118" operator="equal">
      <formula>"Media"</formula>
    </cfRule>
  </conditionalFormatting>
  <conditionalFormatting sqref="AH15">
    <cfRule type="containsText" dxfId="634" priority="86" operator="containsText" text="Muy Baja">
      <formula>NOT(ISERROR(SEARCH("Muy Baja",AH15)))</formula>
    </cfRule>
    <cfRule type="containsText" dxfId="633" priority="87" operator="containsText" text="Baja">
      <formula>NOT(ISERROR(SEARCH("Baja",AH15)))</formula>
    </cfRule>
    <cfRule type="containsText" dxfId="632" priority="88" operator="containsText" text="A l t a">
      <formula>NOT(ISERROR(SEARCH("A l t a",AH15)))</formula>
    </cfRule>
    <cfRule type="containsText" dxfId="631" priority="89" operator="containsText" text="Muy Alta">
      <formula>NOT(ISERROR(SEARCH("Muy Alta",AH15)))</formula>
    </cfRule>
    <cfRule type="cellIs" dxfId="630" priority="90" operator="equal">
      <formula>"Media"</formula>
    </cfRule>
  </conditionalFormatting>
  <conditionalFormatting sqref="AH17">
    <cfRule type="containsText" dxfId="629" priority="53" operator="containsText" text="Muy Baja">
      <formula>NOT(ISERROR(SEARCH("Muy Baja",AH17)))</formula>
    </cfRule>
    <cfRule type="containsText" dxfId="628" priority="54" operator="containsText" text="Baja">
      <formula>NOT(ISERROR(SEARCH("Baja",AH17)))</formula>
    </cfRule>
    <cfRule type="containsText" dxfId="627" priority="55" operator="containsText" text="A l t a">
      <formula>NOT(ISERROR(SEARCH("A l t a",AH17)))</formula>
    </cfRule>
    <cfRule type="containsText" dxfId="626" priority="56" operator="containsText" text="Muy Alta">
      <formula>NOT(ISERROR(SEARCH("Muy Alta",AH17)))</formula>
    </cfRule>
    <cfRule type="cellIs" dxfId="625" priority="57" operator="equal">
      <formula>"Media"</formula>
    </cfRule>
  </conditionalFormatting>
  <conditionalFormatting sqref="AH19">
    <cfRule type="containsText" dxfId="624" priority="10" operator="containsText" text="Muy Baja">
      <formula>NOT(ISERROR(SEARCH("Muy Baja",AH19)))</formula>
    </cfRule>
    <cfRule type="containsText" dxfId="623" priority="11" operator="containsText" text="Baja">
      <formula>NOT(ISERROR(SEARCH("Baja",AH19)))</formula>
    </cfRule>
    <cfRule type="containsText" dxfId="622" priority="12" operator="containsText" text="A l t a">
      <formula>NOT(ISERROR(SEARCH("A l t a",AH19)))</formula>
    </cfRule>
    <cfRule type="containsText" dxfId="621" priority="13" operator="containsText" text="Muy Alta">
      <formula>NOT(ISERROR(SEARCH("Muy Alta",AH19)))</formula>
    </cfRule>
    <cfRule type="cellIs" dxfId="620" priority="14" operator="equal">
      <formula>"Media"</formula>
    </cfRule>
  </conditionalFormatting>
  <conditionalFormatting sqref="AJ9">
    <cfRule type="containsText" dxfId="619" priority="170" operator="containsText" text="Catastrófico">
      <formula>NOT(ISERROR(SEARCH("Catastrófico",AJ9)))</formula>
    </cfRule>
    <cfRule type="containsText" dxfId="618" priority="171" operator="containsText" text="Mayor">
      <formula>NOT(ISERROR(SEARCH("Mayor",AJ9)))</formula>
    </cfRule>
    <cfRule type="containsText" dxfId="617" priority="172" operator="containsText" text="Moderado">
      <formula>NOT(ISERROR(SEARCH("Moderado",AJ9)))</formula>
    </cfRule>
    <cfRule type="containsText" dxfId="616" priority="173" operator="containsText" text="Menor">
      <formula>NOT(ISERROR(SEARCH("Menor",AJ9)))</formula>
    </cfRule>
    <cfRule type="containsText" dxfId="615" priority="174" operator="containsText" text="Leve">
      <formula>NOT(ISERROR(SEARCH("Leve",AJ9)))</formula>
    </cfRule>
  </conditionalFormatting>
  <conditionalFormatting sqref="AJ11">
    <cfRule type="containsText" dxfId="614" priority="137" operator="containsText" text="Catastrófico">
      <formula>NOT(ISERROR(SEARCH("Catastrófico",AJ11)))</formula>
    </cfRule>
    <cfRule type="containsText" dxfId="613" priority="138" operator="containsText" text="Mayor">
      <formula>NOT(ISERROR(SEARCH("Mayor",AJ11)))</formula>
    </cfRule>
    <cfRule type="containsText" dxfId="612" priority="139" operator="containsText" text="Moderado">
      <formula>NOT(ISERROR(SEARCH("Moderado",AJ11)))</formula>
    </cfRule>
    <cfRule type="containsText" dxfId="611" priority="140" operator="containsText" text="Menor">
      <formula>NOT(ISERROR(SEARCH("Menor",AJ11)))</formula>
    </cfRule>
    <cfRule type="containsText" dxfId="610" priority="141" operator="containsText" text="Leve">
      <formula>NOT(ISERROR(SEARCH("Leve",AJ11)))</formula>
    </cfRule>
  </conditionalFormatting>
  <conditionalFormatting sqref="AJ13">
    <cfRule type="containsText" dxfId="609" priority="109" operator="containsText" text="Catastrófico">
      <formula>NOT(ISERROR(SEARCH("Catastrófico",AJ13)))</formula>
    </cfRule>
    <cfRule type="containsText" dxfId="608" priority="110" operator="containsText" text="Mayor">
      <formula>NOT(ISERROR(SEARCH("Mayor",AJ13)))</formula>
    </cfRule>
    <cfRule type="containsText" dxfId="607" priority="111" operator="containsText" text="Moderado">
      <formula>NOT(ISERROR(SEARCH("Moderado",AJ13)))</formula>
    </cfRule>
    <cfRule type="containsText" dxfId="606" priority="112" operator="containsText" text="Menor">
      <formula>NOT(ISERROR(SEARCH("Menor",AJ13)))</formula>
    </cfRule>
    <cfRule type="containsText" dxfId="605" priority="113" operator="containsText" text="Leve">
      <formula>NOT(ISERROR(SEARCH("Leve",AJ13)))</formula>
    </cfRule>
  </conditionalFormatting>
  <conditionalFormatting sqref="AJ15">
    <cfRule type="containsText" dxfId="604" priority="81" operator="containsText" text="Catastrófico">
      <formula>NOT(ISERROR(SEARCH("Catastrófico",AJ15)))</formula>
    </cfRule>
    <cfRule type="containsText" dxfId="603" priority="82" operator="containsText" text="Mayor">
      <formula>NOT(ISERROR(SEARCH("Mayor",AJ15)))</formula>
    </cfRule>
    <cfRule type="containsText" dxfId="602" priority="83" operator="containsText" text="Moderado">
      <formula>NOT(ISERROR(SEARCH("Moderado",AJ15)))</formula>
    </cfRule>
    <cfRule type="containsText" dxfId="601" priority="84" operator="containsText" text="Menor">
      <formula>NOT(ISERROR(SEARCH("Menor",AJ15)))</formula>
    </cfRule>
    <cfRule type="containsText" dxfId="600" priority="85" operator="containsText" text="Leve">
      <formula>NOT(ISERROR(SEARCH("Leve",AJ15)))</formula>
    </cfRule>
  </conditionalFormatting>
  <conditionalFormatting sqref="AJ17">
    <cfRule type="containsText" dxfId="599" priority="48" operator="containsText" text="Catastrófico">
      <formula>NOT(ISERROR(SEARCH("Catastrófico",AJ17)))</formula>
    </cfRule>
    <cfRule type="containsText" dxfId="598" priority="49" operator="containsText" text="Mayor">
      <formula>NOT(ISERROR(SEARCH("Mayor",AJ17)))</formula>
    </cfRule>
    <cfRule type="containsText" dxfId="597" priority="50" operator="containsText" text="Moderado">
      <formula>NOT(ISERROR(SEARCH("Moderado",AJ17)))</formula>
    </cfRule>
    <cfRule type="containsText" dxfId="596" priority="51" operator="containsText" text="Menor">
      <formula>NOT(ISERROR(SEARCH("Menor",AJ17)))</formula>
    </cfRule>
    <cfRule type="containsText" dxfId="595" priority="52" operator="containsText" text="Leve">
      <formula>NOT(ISERROR(SEARCH("Leve",AJ17)))</formula>
    </cfRule>
  </conditionalFormatting>
  <conditionalFormatting sqref="AJ19">
    <cfRule type="containsText" dxfId="594" priority="5" operator="containsText" text="Catastrófico">
      <formula>NOT(ISERROR(SEARCH("Catastrófico",AJ19)))</formula>
    </cfRule>
    <cfRule type="containsText" dxfId="593" priority="6" operator="containsText" text="Mayor">
      <formula>NOT(ISERROR(SEARCH("Mayor",AJ19)))</formula>
    </cfRule>
    <cfRule type="containsText" dxfId="592" priority="7" operator="containsText" text="Moderado">
      <formula>NOT(ISERROR(SEARCH("Moderado",AJ19)))</formula>
    </cfRule>
    <cfRule type="containsText" dxfId="591" priority="8" operator="containsText" text="Menor">
      <formula>NOT(ISERROR(SEARCH("Menor",AJ19)))</formula>
    </cfRule>
    <cfRule type="containsText" dxfId="590" priority="9" operator="containsText" text="Leve">
      <formula>NOT(ISERROR(SEARCH("Leve",AJ19)))</formula>
    </cfRule>
  </conditionalFormatting>
  <conditionalFormatting sqref="AM9">
    <cfRule type="containsText" dxfId="589" priority="166" operator="containsText" text="Extremo">
      <formula>NOT(ISERROR(SEARCH("Extremo",AM9)))</formula>
    </cfRule>
    <cfRule type="containsText" dxfId="588" priority="167" operator="containsText" text="Alto">
      <formula>NOT(ISERROR(SEARCH("Alto",AM9)))</formula>
    </cfRule>
    <cfRule type="containsText" dxfId="587" priority="168" operator="containsText" text="Moderado">
      <formula>NOT(ISERROR(SEARCH("Moderado",AM9)))</formula>
    </cfRule>
    <cfRule type="containsText" dxfId="586" priority="169" operator="containsText" text="Bajo">
      <formula>NOT(ISERROR(SEARCH("Bajo",AM9)))</formula>
    </cfRule>
  </conditionalFormatting>
  <conditionalFormatting sqref="AM11">
    <cfRule type="containsText" dxfId="585" priority="133" operator="containsText" text="Extremo">
      <formula>NOT(ISERROR(SEARCH("Extremo",AM11)))</formula>
    </cfRule>
    <cfRule type="containsText" dxfId="584" priority="134" operator="containsText" text="Alto">
      <formula>NOT(ISERROR(SEARCH("Alto",AM11)))</formula>
    </cfRule>
    <cfRule type="containsText" dxfId="583" priority="135" operator="containsText" text="Moderado">
      <formula>NOT(ISERROR(SEARCH("Moderado",AM11)))</formula>
    </cfRule>
    <cfRule type="containsText" dxfId="582" priority="136" operator="containsText" text="Bajo">
      <formula>NOT(ISERROR(SEARCH("Bajo",AM11)))</formula>
    </cfRule>
  </conditionalFormatting>
  <conditionalFormatting sqref="AM13">
    <cfRule type="containsText" dxfId="581" priority="105" operator="containsText" text="Extremo">
      <formula>NOT(ISERROR(SEARCH("Extremo",AM13)))</formula>
    </cfRule>
    <cfRule type="containsText" dxfId="580" priority="106" operator="containsText" text="Alto">
      <formula>NOT(ISERROR(SEARCH("Alto",AM13)))</formula>
    </cfRule>
    <cfRule type="containsText" dxfId="579" priority="107" operator="containsText" text="Moderado">
      <formula>NOT(ISERROR(SEARCH("Moderado",AM13)))</formula>
    </cfRule>
    <cfRule type="containsText" dxfId="578" priority="108" operator="containsText" text="Bajo">
      <formula>NOT(ISERROR(SEARCH("Bajo",AM13)))</formula>
    </cfRule>
  </conditionalFormatting>
  <conditionalFormatting sqref="AM15">
    <cfRule type="containsText" dxfId="577" priority="77" operator="containsText" text="Extremo">
      <formula>NOT(ISERROR(SEARCH("Extremo",AM15)))</formula>
    </cfRule>
    <cfRule type="containsText" dxfId="576" priority="78" operator="containsText" text="Alto">
      <formula>NOT(ISERROR(SEARCH("Alto",AM15)))</formula>
    </cfRule>
    <cfRule type="containsText" dxfId="575" priority="79" operator="containsText" text="Moderado">
      <formula>NOT(ISERROR(SEARCH("Moderado",AM15)))</formula>
    </cfRule>
    <cfRule type="containsText" dxfId="574" priority="80" operator="containsText" text="Bajo">
      <formula>NOT(ISERROR(SEARCH("Bajo",AM15)))</formula>
    </cfRule>
  </conditionalFormatting>
  <conditionalFormatting sqref="AM17">
    <cfRule type="containsText" dxfId="573" priority="44" operator="containsText" text="Extremo">
      <formula>NOT(ISERROR(SEARCH("Extremo",AM17)))</formula>
    </cfRule>
    <cfRule type="containsText" dxfId="572" priority="45" operator="containsText" text="Alto">
      <formula>NOT(ISERROR(SEARCH("Alto",AM17)))</formula>
    </cfRule>
    <cfRule type="containsText" dxfId="571" priority="46" operator="containsText" text="Moderado">
      <formula>NOT(ISERROR(SEARCH("Moderado",AM17)))</formula>
    </cfRule>
    <cfRule type="containsText" dxfId="570" priority="47" operator="containsText" text="Bajo">
      <formula>NOT(ISERROR(SEARCH("Bajo",AM17)))</formula>
    </cfRule>
  </conditionalFormatting>
  <conditionalFormatting sqref="AM19">
    <cfRule type="containsText" dxfId="569" priority="1" operator="containsText" text="Extremo">
      <formula>NOT(ISERROR(SEARCH("Extremo",AM19)))</formula>
    </cfRule>
    <cfRule type="containsText" dxfId="568" priority="2" operator="containsText" text="Alto">
      <formula>NOT(ISERROR(SEARCH("Alto",AM19)))</formula>
    </cfRule>
    <cfRule type="containsText" dxfId="567" priority="3" operator="containsText" text="Moderado">
      <formula>NOT(ISERROR(SEARCH("Moderado",AM19)))</formula>
    </cfRule>
    <cfRule type="containsText" dxfId="566" priority="4" operator="containsText" text="Bajo">
      <formula>NOT(ISERROR(SEARCH("Bajo",AM19)))</formula>
    </cfRule>
  </conditionalFormatting>
  <pageMargins left="0.25" right="0.25" top="0.75" bottom="0.75" header="0.3" footer="0.3"/>
  <pageSetup paperSize="5" scale="31" fitToWidth="0" orientation="landscape" r:id="rId1"/>
  <headerFooter>
    <oddFooter>&amp;RCódigo: GMC-F-05
Vigencia: 18/03/2023
Versión: 05</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491D-327E-4322-A0D7-A68A77681044}">
  <sheetPr>
    <tabColor rgb="FF00B050"/>
    <pageSetUpPr fitToPage="1"/>
  </sheetPr>
  <dimension ref="A1:BD964"/>
  <sheetViews>
    <sheetView topLeftCell="N5" workbookViewId="0">
      <selection activeCell="S20" sqref="S20"/>
    </sheetView>
  </sheetViews>
  <sheetFormatPr baseColWidth="10" defaultColWidth="14.42578125" defaultRowHeight="15" customHeight="1"/>
  <cols>
    <col min="2" max="2" width="15.42578125" customWidth="1"/>
    <col min="3" max="3" width="15.5703125" customWidth="1"/>
    <col min="4" max="4" width="27.28515625" customWidth="1"/>
    <col min="5" max="5" width="37.28515625" customWidth="1"/>
    <col min="6" max="6" width="39.425781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3.140625" customWidth="1"/>
    <col min="24" max="27" width="10.7109375" customWidth="1"/>
    <col min="28" max="28" width="11.42578125" hidden="1" customWidth="1"/>
    <col min="29" max="29" width="5.42578125" customWidth="1"/>
    <col min="30" max="30" width="16.140625" customWidth="1"/>
    <col min="31" max="34" width="10.7109375" customWidth="1"/>
    <col min="35" max="35" width="6.140625" customWidth="1"/>
    <col min="36" max="36" width="10.7109375" customWidth="1"/>
    <col min="37" max="37" width="6.85546875" customWidth="1"/>
    <col min="38" max="38" width="6.85546875" hidden="1" customWidth="1"/>
    <col min="39" max="39" width="10.7109375" customWidth="1"/>
    <col min="40" max="40" width="15.5703125" customWidth="1"/>
    <col min="41" max="41" width="15.7109375" customWidth="1"/>
    <col min="42" max="42" width="32.7109375" customWidth="1"/>
    <col min="43" max="44" width="20.7109375" customWidth="1"/>
    <col min="45" max="45" width="19.7109375" customWidth="1"/>
    <col min="46" max="46" width="21.42578125" customWidth="1"/>
    <col min="47" max="47" width="15.28515625" customWidth="1"/>
    <col min="48" max="48" width="10.7109375" customWidth="1"/>
    <col min="49" max="52" width="30.28515625" customWidth="1"/>
  </cols>
  <sheetData>
    <row r="1" spans="1:56" ht="22.5" customHeight="1">
      <c r="B1" s="392"/>
      <c r="C1" s="385"/>
      <c r="D1" s="386"/>
      <c r="E1" s="396" t="s">
        <v>282</v>
      </c>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90"/>
      <c r="AX1" s="62" t="s">
        <v>997</v>
      </c>
      <c r="AY1" s="63"/>
      <c r="AZ1" s="63"/>
    </row>
    <row r="2" spans="1:56" ht="22.5" customHeight="1">
      <c r="B2" s="393"/>
      <c r="C2" s="394"/>
      <c r="D2" s="395"/>
      <c r="E2" s="397" t="s">
        <v>284</v>
      </c>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6"/>
      <c r="AX2" s="62" t="s">
        <v>269</v>
      </c>
      <c r="AY2" s="63"/>
      <c r="AZ2" s="63"/>
    </row>
    <row r="3" spans="1:56" ht="22.5" customHeight="1">
      <c r="B3" s="374"/>
      <c r="C3" s="387"/>
      <c r="D3" s="355"/>
      <c r="E3" s="374"/>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55"/>
      <c r="AX3" s="62" t="s">
        <v>998</v>
      </c>
      <c r="AY3" s="63"/>
      <c r="AZ3" s="63"/>
    </row>
    <row r="4" spans="1:56">
      <c r="B4" s="398"/>
      <c r="C4" s="394"/>
      <c r="U4" s="64"/>
      <c r="W4" s="64"/>
      <c r="AN4" s="65"/>
      <c r="AW4" s="66"/>
    </row>
    <row r="5" spans="1:56" ht="55.5" customHeight="1">
      <c r="B5" s="399" t="s">
        <v>238</v>
      </c>
      <c r="C5" s="400"/>
      <c r="D5" s="400"/>
      <c r="E5" s="401" t="s">
        <v>285</v>
      </c>
      <c r="F5" s="401"/>
      <c r="G5" s="401"/>
      <c r="H5" s="401"/>
      <c r="I5" s="401"/>
      <c r="J5" s="401"/>
      <c r="AW5" s="66"/>
    </row>
    <row r="6" spans="1:56">
      <c r="B6" s="383" t="s">
        <v>76</v>
      </c>
      <c r="C6" s="384"/>
      <c r="D6" s="384"/>
      <c r="E6" s="385"/>
      <c r="F6" s="385"/>
      <c r="G6" s="385"/>
      <c r="H6" s="385"/>
      <c r="I6" s="385"/>
      <c r="J6" s="385"/>
      <c r="K6" s="385"/>
      <c r="L6" s="385"/>
      <c r="M6" s="386"/>
      <c r="N6" s="388" t="s">
        <v>224</v>
      </c>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90"/>
      <c r="AO6" s="391" t="s">
        <v>77</v>
      </c>
      <c r="AP6" s="389"/>
      <c r="AQ6" s="389"/>
      <c r="AR6" s="389"/>
      <c r="AS6" s="389"/>
      <c r="AT6" s="389"/>
      <c r="AU6" s="389"/>
      <c r="AV6" s="390"/>
      <c r="AW6" s="187" t="s">
        <v>225</v>
      </c>
      <c r="AX6" s="187"/>
      <c r="AY6" s="231" t="s">
        <v>225</v>
      </c>
      <c r="AZ6" s="231"/>
      <c r="BA6" s="231" t="s">
        <v>225</v>
      </c>
      <c r="BB6" s="231"/>
      <c r="BC6" s="231" t="s">
        <v>225</v>
      </c>
      <c r="BD6" s="231"/>
    </row>
    <row r="7" spans="1:56" ht="15" customHeight="1">
      <c r="B7" s="374"/>
      <c r="C7" s="387"/>
      <c r="D7" s="387"/>
      <c r="E7" s="387"/>
      <c r="F7" s="387"/>
      <c r="G7" s="387"/>
      <c r="H7" s="387"/>
      <c r="I7" s="387"/>
      <c r="J7" s="387"/>
      <c r="K7" s="387"/>
      <c r="L7" s="387"/>
      <c r="M7" s="355"/>
      <c r="N7" s="403" t="s">
        <v>226</v>
      </c>
      <c r="O7" s="389"/>
      <c r="P7" s="390"/>
      <c r="Q7" s="402" t="s">
        <v>199</v>
      </c>
      <c r="R7" s="389"/>
      <c r="S7" s="389"/>
      <c r="T7" s="389"/>
      <c r="U7" s="389"/>
      <c r="V7" s="389"/>
      <c r="W7" s="390"/>
      <c r="X7" s="404" t="s">
        <v>43</v>
      </c>
      <c r="Y7" s="390"/>
      <c r="Z7" s="404" t="s">
        <v>44</v>
      </c>
      <c r="AA7" s="389"/>
      <c r="AB7" s="389"/>
      <c r="AC7" s="389"/>
      <c r="AD7" s="389"/>
      <c r="AE7" s="389"/>
      <c r="AF7" s="390"/>
      <c r="AG7" s="381" t="s">
        <v>39</v>
      </c>
      <c r="AH7" s="381" t="s">
        <v>38</v>
      </c>
      <c r="AI7" s="381" t="s">
        <v>2</v>
      </c>
      <c r="AJ7" s="381" t="s">
        <v>40</v>
      </c>
      <c r="AK7" s="382" t="s">
        <v>2</v>
      </c>
      <c r="AL7" s="67"/>
      <c r="AM7" s="381" t="s">
        <v>41</v>
      </c>
      <c r="AN7" s="381" t="s">
        <v>42</v>
      </c>
      <c r="AO7" s="380" t="s">
        <v>170</v>
      </c>
      <c r="AP7" s="380" t="s">
        <v>77</v>
      </c>
      <c r="AQ7" s="380" t="s">
        <v>78</v>
      </c>
      <c r="AR7" s="380" t="s">
        <v>227</v>
      </c>
      <c r="AS7" s="380" t="s">
        <v>228</v>
      </c>
      <c r="AT7" s="380" t="s">
        <v>79</v>
      </c>
      <c r="AU7" s="380" t="s">
        <v>80</v>
      </c>
      <c r="AV7" s="380" t="s">
        <v>81</v>
      </c>
      <c r="AW7" s="232" t="s">
        <v>277</v>
      </c>
      <c r="AX7" s="233"/>
      <c r="AY7" s="232" t="s">
        <v>278</v>
      </c>
      <c r="AZ7" s="233"/>
      <c r="BA7" s="232" t="s">
        <v>279</v>
      </c>
      <c r="BB7" s="233"/>
      <c r="BC7" s="232" t="s">
        <v>280</v>
      </c>
      <c r="BD7" s="233"/>
    </row>
    <row r="8" spans="1:56" ht="89.25" customHeight="1" thickBot="1">
      <c r="A8" s="21" t="s">
        <v>342</v>
      </c>
      <c r="B8" s="90" t="s">
        <v>229</v>
      </c>
      <c r="C8" s="69" t="s">
        <v>230</v>
      </c>
      <c r="D8" s="68" t="s">
        <v>231</v>
      </c>
      <c r="E8" s="68" t="s">
        <v>232</v>
      </c>
      <c r="F8" s="68" t="s">
        <v>233</v>
      </c>
      <c r="G8" s="68" t="s">
        <v>82</v>
      </c>
      <c r="H8" s="402" t="s">
        <v>83</v>
      </c>
      <c r="I8" s="390"/>
      <c r="J8" s="68" t="s">
        <v>1</v>
      </c>
      <c r="K8" s="68" t="s">
        <v>2</v>
      </c>
      <c r="L8" s="402" t="s">
        <v>84</v>
      </c>
      <c r="M8" s="390"/>
      <c r="N8" s="68" t="s">
        <v>2</v>
      </c>
      <c r="O8" s="68"/>
      <c r="P8" s="68" t="s">
        <v>3</v>
      </c>
      <c r="Q8" s="70" t="s">
        <v>192</v>
      </c>
      <c r="R8" s="69" t="s">
        <v>193</v>
      </c>
      <c r="S8" s="69" t="s">
        <v>194</v>
      </c>
      <c r="T8" s="69" t="s">
        <v>195</v>
      </c>
      <c r="U8" s="69" t="s">
        <v>196</v>
      </c>
      <c r="V8" s="69" t="s">
        <v>197</v>
      </c>
      <c r="W8" s="71" t="s">
        <v>198</v>
      </c>
      <c r="X8" s="72" t="s">
        <v>45</v>
      </c>
      <c r="Y8" s="72" t="s">
        <v>46</v>
      </c>
      <c r="Z8" s="72" t="s">
        <v>85</v>
      </c>
      <c r="AA8" s="72" t="s">
        <v>86</v>
      </c>
      <c r="AB8" s="72"/>
      <c r="AC8" s="72" t="s">
        <v>35</v>
      </c>
      <c r="AD8" s="72" t="s">
        <v>36</v>
      </c>
      <c r="AE8" s="72" t="s">
        <v>0</v>
      </c>
      <c r="AF8" s="72" t="s">
        <v>37</v>
      </c>
      <c r="AG8" s="345"/>
      <c r="AH8" s="345"/>
      <c r="AI8" s="345"/>
      <c r="AJ8" s="345"/>
      <c r="AK8" s="345"/>
      <c r="AL8" s="67"/>
      <c r="AM8" s="345"/>
      <c r="AN8" s="345"/>
      <c r="AO8" s="345"/>
      <c r="AP8" s="345"/>
      <c r="AQ8" s="345"/>
      <c r="AR8" s="345"/>
      <c r="AS8" s="345"/>
      <c r="AT8" s="345"/>
      <c r="AU8" s="345"/>
      <c r="AV8" s="345"/>
      <c r="AW8" s="51" t="s">
        <v>275</v>
      </c>
      <c r="AX8" s="51" t="s">
        <v>276</v>
      </c>
      <c r="AY8" s="51" t="s">
        <v>275</v>
      </c>
      <c r="AZ8" s="51" t="s">
        <v>276</v>
      </c>
      <c r="BA8" s="51" t="s">
        <v>275</v>
      </c>
      <c r="BB8" s="51" t="s">
        <v>276</v>
      </c>
      <c r="BC8" s="51" t="s">
        <v>275</v>
      </c>
      <c r="BD8" s="51" t="s">
        <v>276</v>
      </c>
    </row>
    <row r="9" spans="1:56" ht="186.75" customHeight="1" thickBot="1">
      <c r="A9" s="367" t="s">
        <v>343</v>
      </c>
      <c r="B9" s="361">
        <v>1</v>
      </c>
      <c r="C9" s="362" t="s">
        <v>59</v>
      </c>
      <c r="D9" s="379" t="s">
        <v>286</v>
      </c>
      <c r="E9" s="360" t="s">
        <v>287</v>
      </c>
      <c r="F9" s="360" t="s">
        <v>288</v>
      </c>
      <c r="G9" s="360" t="s">
        <v>61</v>
      </c>
      <c r="H9" s="360" t="s">
        <v>12</v>
      </c>
      <c r="I9" s="347">
        <v>800</v>
      </c>
      <c r="J9" s="347" t="str">
        <f>IFERROR(VLOOKUP(H9,[14]Tablas!$A$15:$C$19,3,0)," ")</f>
        <v>A l t a</v>
      </c>
      <c r="K9" s="348">
        <f>IFERROR(VLOOKUP(H9,[14]Tablas!$A$15:$B$19,2,0)," ")</f>
        <v>0.8</v>
      </c>
      <c r="L9" s="360" t="s">
        <v>75</v>
      </c>
      <c r="M9" s="347" t="str">
        <f>IFERROR(VLOOKUP(L9,[14]Tablas!$A$23:$C$32,3,0)," ")</f>
        <v>Mayor</v>
      </c>
      <c r="N9" s="348">
        <f>IFERROR(VLOOKUP(L9,[14]Tablas!$A$23:$B$32,2,0)," ")</f>
        <v>0.8</v>
      </c>
      <c r="O9" s="73" t="str">
        <f>CONCATENATE(J9,M9)</f>
        <v>A l t aMayor</v>
      </c>
      <c r="P9" s="347" t="str">
        <f>IFERROR(VLOOKUP(O9,[14]Tablas!$C$34:$D$58,2,0)," ")</f>
        <v>Alto</v>
      </c>
      <c r="Q9" s="360" t="s">
        <v>289</v>
      </c>
      <c r="R9" s="351" t="s">
        <v>290</v>
      </c>
      <c r="S9" s="351" t="s">
        <v>291</v>
      </c>
      <c r="T9" s="360" t="s">
        <v>292</v>
      </c>
      <c r="U9" s="350" t="s">
        <v>264</v>
      </c>
      <c r="V9" s="351" t="s">
        <v>293</v>
      </c>
      <c r="W9" s="350" t="s">
        <v>294</v>
      </c>
      <c r="X9" s="346" t="s">
        <v>69</v>
      </c>
      <c r="Y9" s="346"/>
      <c r="Z9" s="346" t="s">
        <v>49</v>
      </c>
      <c r="AA9" s="346" t="s">
        <v>51</v>
      </c>
      <c r="AB9" s="74" t="str">
        <f>CONCATENATE(Z9,AA9)</f>
        <v>DetectivoManual</v>
      </c>
      <c r="AC9" s="349">
        <f>IFERROR(VLOOKUP(AB9,[14]Tablas!C$73:D$78,2,0)," ")</f>
        <v>0.3</v>
      </c>
      <c r="AD9" s="405" t="s">
        <v>53</v>
      </c>
      <c r="AE9" s="74" t="s">
        <v>55</v>
      </c>
      <c r="AF9" s="74" t="s">
        <v>295</v>
      </c>
      <c r="AG9" s="73">
        <f>K9-(K9*AC9)</f>
        <v>0.56000000000000005</v>
      </c>
      <c r="AH9" s="347" t="str">
        <f>IF(AG10&lt;20%,"Muy Baja",IF(AG10&lt;40%,"Baja",IF(AG10&lt;60%,"Media",IF(AG10&lt;80%,"A l t a",IF(AG10&gt;80%,"Muy Alta")))))</f>
        <v>Media</v>
      </c>
      <c r="AI9" s="348">
        <f>+AG9-(AG9*AC10)</f>
        <v>0.56000000000000005</v>
      </c>
      <c r="AJ9" s="347" t="str">
        <f t="shared" ref="AJ9:AK9" si="0">+M9</f>
        <v>Mayor</v>
      </c>
      <c r="AK9" s="348">
        <f t="shared" si="0"/>
        <v>0.8</v>
      </c>
      <c r="AL9" s="76" t="str">
        <f>CONCATENATE(AH9,AJ9)</f>
        <v>MediaMayor</v>
      </c>
      <c r="AM9" s="347" t="str">
        <f>IFERROR(VLOOKUP(AL9,[14]Tablas!$C$34:$D$58,2,0)," ")</f>
        <v>Alto</v>
      </c>
      <c r="AN9" s="360" t="s">
        <v>71</v>
      </c>
      <c r="AO9" s="360" t="str">
        <f>VLOOKUP(AM9,[14]Tablas!$A$104:$B$108,2,0)</f>
        <v>Si</v>
      </c>
      <c r="AP9" s="351" t="s">
        <v>1010</v>
      </c>
      <c r="AQ9" s="351" t="s">
        <v>289</v>
      </c>
      <c r="AR9" s="353">
        <v>45069</v>
      </c>
      <c r="AS9" s="344">
        <v>45070</v>
      </c>
      <c r="AT9" s="346"/>
      <c r="AU9" s="346"/>
      <c r="AV9" s="406"/>
      <c r="AW9" s="315" t="s">
        <v>918</v>
      </c>
      <c r="AX9" s="315"/>
      <c r="AY9" s="150" t="s">
        <v>215</v>
      </c>
      <c r="AZ9" s="7"/>
      <c r="BA9" s="50" t="s">
        <v>215</v>
      </c>
      <c r="BB9" s="7"/>
      <c r="BC9" s="50" t="s">
        <v>215</v>
      </c>
      <c r="BD9" s="7"/>
    </row>
    <row r="10" spans="1:56" ht="28.5" customHeight="1" thickBot="1">
      <c r="A10" s="345"/>
      <c r="B10" s="345"/>
      <c r="C10" s="345"/>
      <c r="D10" s="345"/>
      <c r="E10" s="345"/>
      <c r="F10" s="345"/>
      <c r="G10" s="345"/>
      <c r="H10" s="345"/>
      <c r="I10" s="345"/>
      <c r="J10" s="345"/>
      <c r="K10" s="345"/>
      <c r="L10" s="345"/>
      <c r="M10" s="345"/>
      <c r="N10" s="345"/>
      <c r="O10" s="62"/>
      <c r="P10" s="345"/>
      <c r="Q10" s="345"/>
      <c r="R10" s="345"/>
      <c r="S10" s="345"/>
      <c r="T10" s="345"/>
      <c r="U10" s="345"/>
      <c r="V10" s="345"/>
      <c r="W10" s="345"/>
      <c r="X10" s="345"/>
      <c r="Y10" s="345"/>
      <c r="Z10" s="345"/>
      <c r="AA10" s="345"/>
      <c r="AB10" s="74"/>
      <c r="AC10" s="345"/>
      <c r="AD10" s="345"/>
      <c r="AE10" s="74"/>
      <c r="AF10" s="74"/>
      <c r="AG10" s="73">
        <f>+AG9-(AG9*AC10)</f>
        <v>0.56000000000000005</v>
      </c>
      <c r="AH10" s="345"/>
      <c r="AI10" s="345"/>
      <c r="AJ10" s="345"/>
      <c r="AK10" s="345"/>
      <c r="AL10" s="77"/>
      <c r="AM10" s="345"/>
      <c r="AN10" s="345"/>
      <c r="AO10" s="345"/>
      <c r="AP10" s="345"/>
      <c r="AQ10" s="345"/>
      <c r="AR10" s="345"/>
      <c r="AS10" s="345"/>
      <c r="AT10" s="345"/>
      <c r="AU10" s="345"/>
      <c r="AV10" s="374"/>
      <c r="AW10" s="315"/>
      <c r="AX10" s="315"/>
      <c r="AY10" s="63"/>
      <c r="AZ10" s="63"/>
    </row>
    <row r="11" spans="1:56" ht="131.25" customHeight="1" thickBot="1">
      <c r="A11" s="368" t="s">
        <v>344</v>
      </c>
      <c r="B11" s="368">
        <v>2</v>
      </c>
      <c r="C11" s="362" t="s">
        <v>234</v>
      </c>
      <c r="D11" s="377" t="s">
        <v>296</v>
      </c>
      <c r="E11" s="360" t="s">
        <v>297</v>
      </c>
      <c r="F11" s="360" t="s">
        <v>298</v>
      </c>
      <c r="G11" s="360" t="s">
        <v>67</v>
      </c>
      <c r="H11" s="360" t="s">
        <v>11</v>
      </c>
      <c r="I11" s="347">
        <v>331</v>
      </c>
      <c r="J11" s="347" t="str">
        <f>IFERROR(VLOOKUP(H11,[14]Tablas!$A$15:$C$19,3,0)," ")</f>
        <v>Media</v>
      </c>
      <c r="K11" s="348">
        <f>IFERROR(VLOOKUP(H11,[14]Tablas!$A$15:$B$19,2,0)," ")</f>
        <v>0.6</v>
      </c>
      <c r="L11" s="360" t="s">
        <v>29</v>
      </c>
      <c r="M11" s="347" t="str">
        <f>IFERROR(VLOOKUP(L11,[14]Tablas!$A$23:$C$32,3,0)," ")</f>
        <v>Moderado</v>
      </c>
      <c r="N11" s="348">
        <f>IFERROR(VLOOKUP(L11,[14]Tablas!$A$23:$B$32,2,0)," ")</f>
        <v>0.6</v>
      </c>
      <c r="O11" s="73" t="str">
        <f>CONCATENATE(J11,M11)</f>
        <v>MediaModerado</v>
      </c>
      <c r="P11" s="347" t="str">
        <f>IFERROR(VLOOKUP(O11,[14]Tablas!$C$34:$D$58,2,0)," ")</f>
        <v>Moderado</v>
      </c>
      <c r="Q11" s="347" t="s">
        <v>289</v>
      </c>
      <c r="R11" s="78" t="s">
        <v>299</v>
      </c>
      <c r="S11" s="78" t="s">
        <v>300</v>
      </c>
      <c r="T11" s="78" t="s">
        <v>301</v>
      </c>
      <c r="U11" s="79" t="s">
        <v>302</v>
      </c>
      <c r="V11" s="78" t="s">
        <v>303</v>
      </c>
      <c r="W11" s="378" t="s">
        <v>304</v>
      </c>
      <c r="X11" s="74" t="s">
        <v>266</v>
      </c>
      <c r="Y11" s="74"/>
      <c r="Z11" s="74" t="s">
        <v>48</v>
      </c>
      <c r="AA11" s="74" t="s">
        <v>51</v>
      </c>
      <c r="AB11" s="74" t="str">
        <f t="shared" ref="AB11:AB16" si="1">CONCATENATE(Z11,AA11)</f>
        <v>PreventivoManual</v>
      </c>
      <c r="AC11" s="73">
        <f>IFERROR(VLOOKUP(AB11,[14]Tablas!C75:D80,2,0)," ")</f>
        <v>0.4</v>
      </c>
      <c r="AD11" s="74" t="s">
        <v>53</v>
      </c>
      <c r="AE11" s="74" t="s">
        <v>55</v>
      </c>
      <c r="AF11" s="74" t="s">
        <v>305</v>
      </c>
      <c r="AG11" s="73">
        <f>K11-(K11*AC11)</f>
        <v>0.36</v>
      </c>
      <c r="AH11" s="347" t="str">
        <f>IF(AG12&lt;20%,"Muy Baja",IF(AG12&lt;40%,"Baja",IF(AG12&lt;60%,"Media",IF(AG12&lt;80%,"A l t a",IF(AG12&gt;80%,"Muy Alta")))))</f>
        <v>Baja</v>
      </c>
      <c r="AI11" s="348">
        <f>+AG11-(AG11*AC12)</f>
        <v>0.216</v>
      </c>
      <c r="AJ11" s="347" t="str">
        <f t="shared" ref="AJ11:AK11" si="2">+M11</f>
        <v>Moderado</v>
      </c>
      <c r="AK11" s="348">
        <f t="shared" si="2"/>
        <v>0.6</v>
      </c>
      <c r="AL11" s="76" t="str">
        <f>CONCATENATE(AH11,AJ11)</f>
        <v>BajaModerado</v>
      </c>
      <c r="AM11" s="347" t="str">
        <f>IFERROR(VLOOKUP(AL11,[14]Tablas!$C$34:$D$58,2,0)," ")</f>
        <v>Moderado</v>
      </c>
      <c r="AN11" s="360" t="s">
        <v>71</v>
      </c>
      <c r="AO11" s="360" t="str">
        <f>IFERROR(VLOOKUP(AM11,[14]Tablas!$A$104:$B$108,2,0)," ")</f>
        <v>Si</v>
      </c>
      <c r="AP11" s="359" t="s">
        <v>306</v>
      </c>
      <c r="AQ11" s="360" t="s">
        <v>289</v>
      </c>
      <c r="AR11" s="353">
        <v>45069</v>
      </c>
      <c r="AS11" s="344">
        <v>45070</v>
      </c>
      <c r="AT11" s="62"/>
      <c r="AU11" s="62"/>
      <c r="AV11" s="147"/>
      <c r="AW11" s="315" t="s">
        <v>918</v>
      </c>
      <c r="AX11" s="315"/>
      <c r="AY11" s="150" t="s">
        <v>215</v>
      </c>
      <c r="AZ11" s="63"/>
      <c r="BA11" s="50" t="s">
        <v>215</v>
      </c>
      <c r="BB11" s="7"/>
      <c r="BC11" s="50" t="s">
        <v>215</v>
      </c>
    </row>
    <row r="12" spans="1:56" ht="113.25" customHeight="1" thickBot="1">
      <c r="A12" s="345"/>
      <c r="B12" s="345"/>
      <c r="C12" s="345"/>
      <c r="D12" s="355"/>
      <c r="E12" s="345"/>
      <c r="F12" s="345"/>
      <c r="G12" s="345"/>
      <c r="H12" s="345"/>
      <c r="I12" s="345"/>
      <c r="J12" s="345"/>
      <c r="K12" s="345"/>
      <c r="L12" s="345"/>
      <c r="M12" s="345"/>
      <c r="N12" s="345"/>
      <c r="O12" s="62"/>
      <c r="P12" s="345"/>
      <c r="Q12" s="345"/>
      <c r="R12" s="80" t="s">
        <v>307</v>
      </c>
      <c r="S12" s="78" t="s">
        <v>308</v>
      </c>
      <c r="T12" s="78" t="s">
        <v>301</v>
      </c>
      <c r="U12" s="79" t="s">
        <v>217</v>
      </c>
      <c r="V12" s="74" t="s">
        <v>309</v>
      </c>
      <c r="W12" s="345"/>
      <c r="X12" s="74" t="s">
        <v>266</v>
      </c>
      <c r="Y12" s="74"/>
      <c r="Z12" s="74" t="s">
        <v>48</v>
      </c>
      <c r="AA12" s="74" t="s">
        <v>51</v>
      </c>
      <c r="AB12" s="74" t="str">
        <f t="shared" si="1"/>
        <v>PreventivoManual</v>
      </c>
      <c r="AC12" s="73">
        <f>IFERROR(VLOOKUP(AB12,[14]Tablas!C$73:D$78,2,0)," ")</f>
        <v>0.4</v>
      </c>
      <c r="AD12" s="74" t="s">
        <v>53</v>
      </c>
      <c r="AE12" s="74" t="s">
        <v>55</v>
      </c>
      <c r="AF12" s="74" t="s">
        <v>305</v>
      </c>
      <c r="AG12" s="73">
        <f>IFERROR(AG11-(AG11*AC12),0)</f>
        <v>0.216</v>
      </c>
      <c r="AH12" s="345"/>
      <c r="AI12" s="345"/>
      <c r="AJ12" s="345"/>
      <c r="AK12" s="345"/>
      <c r="AL12" s="77"/>
      <c r="AM12" s="345"/>
      <c r="AN12" s="345"/>
      <c r="AO12" s="345"/>
      <c r="AP12" s="345"/>
      <c r="AQ12" s="345"/>
      <c r="AR12" s="345"/>
      <c r="AS12" s="345"/>
      <c r="AT12" s="62"/>
      <c r="AU12" s="62"/>
      <c r="AV12" s="147"/>
      <c r="AW12" s="315"/>
      <c r="AX12" s="315"/>
      <c r="AY12" s="150" t="s">
        <v>215</v>
      </c>
      <c r="AZ12" s="63"/>
      <c r="BA12" s="50" t="s">
        <v>215</v>
      </c>
      <c r="BB12" s="7"/>
      <c r="BC12" s="50" t="s">
        <v>215</v>
      </c>
    </row>
    <row r="13" spans="1:56" ht="205.5" thickBot="1">
      <c r="A13" s="368" t="s">
        <v>345</v>
      </c>
      <c r="B13" s="368">
        <v>3</v>
      </c>
      <c r="C13" s="362" t="s">
        <v>234</v>
      </c>
      <c r="D13" s="351" t="s">
        <v>310</v>
      </c>
      <c r="E13" s="351" t="s">
        <v>311</v>
      </c>
      <c r="F13" s="351" t="s">
        <v>312</v>
      </c>
      <c r="G13" s="360" t="s">
        <v>67</v>
      </c>
      <c r="H13" s="362" t="s">
        <v>11</v>
      </c>
      <c r="I13" s="347">
        <v>30</v>
      </c>
      <c r="J13" s="347" t="str">
        <f>IFERROR(VLOOKUP(H13,[14]Tablas!$A$15:$C$19,3,0)," ")</f>
        <v>Media</v>
      </c>
      <c r="K13" s="348">
        <f>IFERROR(VLOOKUP(H13,[14]Tablas!$A$15:$B$19,2,0)," ")</f>
        <v>0.6</v>
      </c>
      <c r="L13" s="360" t="s">
        <v>29</v>
      </c>
      <c r="M13" s="347" t="str">
        <f>IFERROR(VLOOKUP(L13,[14]Tablas!$A$23:$C$32,3,0)," ")</f>
        <v>Moderado</v>
      </c>
      <c r="N13" s="348">
        <f>IFERROR(VLOOKUP(L13,[14]Tablas!$A$23:$B$32,2,0)," ")</f>
        <v>0.6</v>
      </c>
      <c r="O13" s="73" t="str">
        <f>CONCATENATE(J13,M13)</f>
        <v>MediaModerado</v>
      </c>
      <c r="P13" s="347" t="str">
        <f>IFERROR(VLOOKUP(O13,[14]Tablas!$C$34:$D$58,2,0)," ")</f>
        <v>Moderado</v>
      </c>
      <c r="Q13" s="347" t="s">
        <v>289</v>
      </c>
      <c r="R13" s="350" t="s">
        <v>313</v>
      </c>
      <c r="S13" s="360" t="s">
        <v>314</v>
      </c>
      <c r="T13" s="360" t="s">
        <v>315</v>
      </c>
      <c r="U13" s="350" t="s">
        <v>316</v>
      </c>
      <c r="V13" s="360" t="s">
        <v>317</v>
      </c>
      <c r="W13" s="350" t="s">
        <v>318</v>
      </c>
      <c r="X13" s="74" t="s">
        <v>266</v>
      </c>
      <c r="Y13" s="74"/>
      <c r="Z13" s="74" t="s">
        <v>48</v>
      </c>
      <c r="AA13" s="74" t="s">
        <v>51</v>
      </c>
      <c r="AB13" s="74" t="str">
        <f t="shared" si="1"/>
        <v>PreventivoManual</v>
      </c>
      <c r="AC13" s="73">
        <f>IFERROR(VLOOKUP(AB13,[14]Tablas!C$73:D$78,2,0)," ")</f>
        <v>0.4</v>
      </c>
      <c r="AD13" s="74" t="s">
        <v>53</v>
      </c>
      <c r="AE13" s="74" t="s">
        <v>55</v>
      </c>
      <c r="AF13" s="74" t="s">
        <v>212</v>
      </c>
      <c r="AG13" s="73">
        <f>IFERROR(K13-(K13*AC13)," ")</f>
        <v>0.36</v>
      </c>
      <c r="AH13" s="347" t="str">
        <f>IF(AG14&lt;20%,"Muy Baja",IF(AG14&lt;40%,"Baja",IF(AG14&lt;60%,"Media",IF(AG14&lt;80%,"A l t a",IF(AG14&gt;80%,"Muy Alta")))))</f>
        <v>Baja</v>
      </c>
      <c r="AI13" s="348">
        <v>0.36</v>
      </c>
      <c r="AJ13" s="347" t="str">
        <f t="shared" ref="AJ13:AK13" si="3">+M13</f>
        <v>Moderado</v>
      </c>
      <c r="AK13" s="348">
        <f t="shared" si="3"/>
        <v>0.6</v>
      </c>
      <c r="AL13" s="76" t="str">
        <f>CONCATENATE(AH13,AJ13)</f>
        <v>BajaModerado</v>
      </c>
      <c r="AM13" s="347" t="str">
        <f>IFERROR(VLOOKUP(AL13,[14]Tablas!$C$34:$D$58,2,0)," ")</f>
        <v>Moderado</v>
      </c>
      <c r="AN13" s="360" t="s">
        <v>71</v>
      </c>
      <c r="AO13" s="360" t="str">
        <f>IFERROR(VLOOKUP(AM13,[14]Tablas!$A$104:$B$108,2,0)," ")</f>
        <v>Si</v>
      </c>
      <c r="AP13" s="81" t="s">
        <v>319</v>
      </c>
      <c r="AQ13" s="360" t="s">
        <v>289</v>
      </c>
      <c r="AR13" s="353">
        <v>45069</v>
      </c>
      <c r="AS13" s="344">
        <v>45070</v>
      </c>
      <c r="AT13" s="62"/>
      <c r="AU13" s="62"/>
      <c r="AV13" s="147"/>
      <c r="AW13" s="315" t="s">
        <v>918</v>
      </c>
      <c r="AX13" s="315"/>
      <c r="AY13" s="150" t="s">
        <v>215</v>
      </c>
      <c r="AZ13" s="63"/>
      <c r="BA13" s="50" t="s">
        <v>215</v>
      </c>
      <c r="BB13" s="7"/>
      <c r="BC13" s="50" t="s">
        <v>215</v>
      </c>
    </row>
    <row r="14" spans="1:56" ht="69" customHeight="1" thickBot="1">
      <c r="A14" s="345"/>
      <c r="B14" s="345"/>
      <c r="C14" s="345"/>
      <c r="D14" s="345"/>
      <c r="E14" s="345"/>
      <c r="F14" s="345"/>
      <c r="G14" s="345"/>
      <c r="H14" s="345"/>
      <c r="I14" s="345"/>
      <c r="J14" s="345"/>
      <c r="K14" s="345"/>
      <c r="L14" s="345"/>
      <c r="M14" s="345"/>
      <c r="N14" s="345"/>
      <c r="O14" s="62"/>
      <c r="P14" s="345"/>
      <c r="Q14" s="345"/>
      <c r="R14" s="345"/>
      <c r="S14" s="376"/>
      <c r="T14" s="345"/>
      <c r="U14" s="345"/>
      <c r="V14" s="345"/>
      <c r="W14" s="345"/>
      <c r="X14" s="74" t="s">
        <v>69</v>
      </c>
      <c r="Y14" s="74"/>
      <c r="Z14" s="74" t="s">
        <v>48</v>
      </c>
      <c r="AA14" s="74" t="s">
        <v>51</v>
      </c>
      <c r="AB14" s="74" t="str">
        <f t="shared" si="1"/>
        <v>PreventivoManual</v>
      </c>
      <c r="AC14" s="73">
        <f>IFERROR(VLOOKUP(AB14,[14]Tablas!C$73:D$78,2,0)," ")</f>
        <v>0.4</v>
      </c>
      <c r="AD14" s="74" t="s">
        <v>53</v>
      </c>
      <c r="AE14" s="74" t="s">
        <v>55</v>
      </c>
      <c r="AF14" s="74" t="s">
        <v>212</v>
      </c>
      <c r="AG14" s="73">
        <f>IFERROR(AG13-(AG13*AC14),0)</f>
        <v>0.216</v>
      </c>
      <c r="AH14" s="345"/>
      <c r="AI14" s="345"/>
      <c r="AJ14" s="345"/>
      <c r="AK14" s="345"/>
      <c r="AL14" s="77"/>
      <c r="AM14" s="345"/>
      <c r="AN14" s="345"/>
      <c r="AO14" s="345"/>
      <c r="AP14" s="81" t="s">
        <v>320</v>
      </c>
      <c r="AQ14" s="345"/>
      <c r="AR14" s="345"/>
      <c r="AS14" s="345"/>
      <c r="AT14" s="62"/>
      <c r="AU14" s="62"/>
      <c r="AV14" s="147"/>
      <c r="AW14" s="315"/>
      <c r="AX14" s="315"/>
      <c r="AY14" s="150" t="s">
        <v>215</v>
      </c>
      <c r="AZ14" s="63"/>
      <c r="BA14" s="50" t="s">
        <v>215</v>
      </c>
      <c r="BB14" s="7"/>
      <c r="BC14" s="50" t="s">
        <v>215</v>
      </c>
    </row>
    <row r="15" spans="1:56" ht="83.25" customHeight="1" thickBot="1">
      <c r="A15" s="368" t="s">
        <v>346</v>
      </c>
      <c r="B15" s="368">
        <v>4</v>
      </c>
      <c r="C15" s="362" t="s">
        <v>234</v>
      </c>
      <c r="D15" s="360" t="s">
        <v>321</v>
      </c>
      <c r="E15" s="360" t="s">
        <v>322</v>
      </c>
      <c r="F15" s="350" t="s">
        <v>323</v>
      </c>
      <c r="G15" s="360" t="s">
        <v>61</v>
      </c>
      <c r="H15" s="360" t="s">
        <v>10</v>
      </c>
      <c r="I15" s="347">
        <v>30</v>
      </c>
      <c r="J15" s="347" t="str">
        <f>IFERROR(VLOOKUP(H15,[14]Tablas!$A$15:$C$19,3,0)," ")</f>
        <v>Baja</v>
      </c>
      <c r="K15" s="348">
        <f>IFERROR(VLOOKUP(H15,[14]Tablas!$A$15:$B$19,2,0)," ")</f>
        <v>0.4</v>
      </c>
      <c r="L15" s="360" t="s">
        <v>29</v>
      </c>
      <c r="M15" s="347" t="str">
        <f>IFERROR(VLOOKUP(L15,[14]Tablas!$A$23:$C$32,3,0)," ")</f>
        <v>Moderado</v>
      </c>
      <c r="N15" s="348">
        <f>IFERROR(VLOOKUP(L15,[14]Tablas!$A$23:$B$32,2,0)," ")</f>
        <v>0.6</v>
      </c>
      <c r="O15" s="73" t="str">
        <f>CONCATENATE(J15,M15)</f>
        <v>BajaModerado</v>
      </c>
      <c r="P15" s="347" t="str">
        <f>IFERROR(VLOOKUP(O15,[14]Tablas!$C$34:$D$58,2,0)," ")</f>
        <v>Moderado</v>
      </c>
      <c r="Q15" s="347" t="s">
        <v>289</v>
      </c>
      <c r="R15" s="350" t="s">
        <v>324</v>
      </c>
      <c r="S15" s="351" t="s">
        <v>325</v>
      </c>
      <c r="T15" s="351" t="s">
        <v>326</v>
      </c>
      <c r="U15" s="350" t="s">
        <v>327</v>
      </c>
      <c r="V15" s="351" t="s">
        <v>328</v>
      </c>
      <c r="W15" s="350" t="s">
        <v>329</v>
      </c>
      <c r="X15" s="346" t="s">
        <v>266</v>
      </c>
      <c r="Y15" s="346"/>
      <c r="Z15" s="346" t="s">
        <v>48</v>
      </c>
      <c r="AA15" s="346" t="s">
        <v>51</v>
      </c>
      <c r="AB15" s="74" t="str">
        <f t="shared" si="1"/>
        <v>PreventivoManual</v>
      </c>
      <c r="AC15" s="349">
        <f>IFERROR(VLOOKUP(AB15,[14]Tablas!C$73:D$78,2,0)," ")</f>
        <v>0.4</v>
      </c>
      <c r="AD15" s="346" t="s">
        <v>53</v>
      </c>
      <c r="AE15" s="346" t="s">
        <v>55</v>
      </c>
      <c r="AF15" s="346" t="s">
        <v>212</v>
      </c>
      <c r="AG15" s="73">
        <f>IFERROR(K15-(K15*AC15)," ")</f>
        <v>0.24</v>
      </c>
      <c r="AH15" s="347" t="str">
        <f>IF(AG16&lt;20%,"Muy Baja",IF(AG16&lt;40%,"Baja",IF(AG16&lt;60%,"Media",IF(AG16&lt;80%,"A l t a",IF(AG16&gt;80%,"Muy Alta")))))</f>
        <v>Baja</v>
      </c>
      <c r="AI15" s="348">
        <v>0.24</v>
      </c>
      <c r="AJ15" s="347" t="str">
        <f t="shared" ref="AJ15:AK15" si="4">+M15</f>
        <v>Moderado</v>
      </c>
      <c r="AK15" s="348">
        <f t="shared" si="4"/>
        <v>0.6</v>
      </c>
      <c r="AL15" s="76" t="str">
        <f>CONCATENATE(AH15,AJ15)</f>
        <v>BajaModerado</v>
      </c>
      <c r="AM15" s="347" t="str">
        <f>IFERROR(VLOOKUP(AL15,[14]Tablas!$C$34:$D$58,2,0)," ")</f>
        <v>Moderado</v>
      </c>
      <c r="AN15" s="360" t="s">
        <v>71</v>
      </c>
      <c r="AO15" s="360" t="str">
        <f>IFERROR(VLOOKUP(AM15,[14]Tablas!$A$104:$B$108,2,0)," ")</f>
        <v>Si</v>
      </c>
      <c r="AP15" s="375" t="s">
        <v>330</v>
      </c>
      <c r="AQ15" s="369" t="s">
        <v>331</v>
      </c>
      <c r="AR15" s="353">
        <v>45069</v>
      </c>
      <c r="AS15" s="344">
        <v>45070</v>
      </c>
      <c r="AT15" s="352"/>
      <c r="AU15" s="352"/>
      <c r="AV15" s="373"/>
      <c r="AW15" s="315" t="s">
        <v>918</v>
      </c>
      <c r="AX15" s="315"/>
      <c r="AY15" s="150" t="s">
        <v>215</v>
      </c>
      <c r="AZ15" s="63"/>
      <c r="BA15" s="50" t="s">
        <v>215</v>
      </c>
      <c r="BB15" s="7"/>
      <c r="BC15" s="50" t="s">
        <v>215</v>
      </c>
    </row>
    <row r="16" spans="1:56" ht="83.25" customHeight="1" thickBot="1">
      <c r="A16" s="345"/>
      <c r="B16" s="345"/>
      <c r="C16" s="345"/>
      <c r="D16" s="345"/>
      <c r="E16" s="345"/>
      <c r="F16" s="345"/>
      <c r="G16" s="345"/>
      <c r="H16" s="345"/>
      <c r="I16" s="345"/>
      <c r="J16" s="345"/>
      <c r="K16" s="345"/>
      <c r="L16" s="345"/>
      <c r="M16" s="345"/>
      <c r="N16" s="345"/>
      <c r="O16" s="62"/>
      <c r="P16" s="345"/>
      <c r="Q16" s="345"/>
      <c r="R16" s="345"/>
      <c r="S16" s="345"/>
      <c r="T16" s="345"/>
      <c r="U16" s="345"/>
      <c r="V16" s="345"/>
      <c r="W16" s="345"/>
      <c r="X16" s="345"/>
      <c r="Y16" s="345"/>
      <c r="Z16" s="345"/>
      <c r="AA16" s="345"/>
      <c r="AB16" s="74" t="str">
        <f t="shared" si="1"/>
        <v/>
      </c>
      <c r="AC16" s="345"/>
      <c r="AD16" s="345"/>
      <c r="AE16" s="345"/>
      <c r="AF16" s="345"/>
      <c r="AG16" s="73">
        <f>IFERROR(AG15-(AG15*AC16),0)</f>
        <v>0.24</v>
      </c>
      <c r="AH16" s="345"/>
      <c r="AI16" s="345"/>
      <c r="AJ16" s="345"/>
      <c r="AK16" s="345"/>
      <c r="AL16" s="77"/>
      <c r="AM16" s="345"/>
      <c r="AN16" s="345"/>
      <c r="AO16" s="345"/>
      <c r="AP16" s="374"/>
      <c r="AQ16" s="355"/>
      <c r="AR16" s="345"/>
      <c r="AS16" s="345"/>
      <c r="AT16" s="345"/>
      <c r="AU16" s="345"/>
      <c r="AV16" s="374"/>
      <c r="AW16" s="315"/>
      <c r="AX16" s="315"/>
      <c r="AY16" s="150" t="s">
        <v>215</v>
      </c>
      <c r="AZ16" s="63"/>
      <c r="BA16" s="50" t="s">
        <v>215</v>
      </c>
      <c r="BB16" s="7"/>
      <c r="BC16" s="50" t="s">
        <v>215</v>
      </c>
    </row>
    <row r="17" spans="1:55" ht="87" customHeight="1" thickBot="1">
      <c r="A17" s="361" t="s">
        <v>347</v>
      </c>
      <c r="B17" s="361">
        <v>5</v>
      </c>
      <c r="C17" s="362" t="s">
        <v>234</v>
      </c>
      <c r="D17" s="342" t="s">
        <v>640</v>
      </c>
      <c r="E17" s="364" t="s">
        <v>641</v>
      </c>
      <c r="F17" s="363" t="s">
        <v>332</v>
      </c>
      <c r="G17" s="359" t="s">
        <v>67</v>
      </c>
      <c r="H17" s="359" t="s">
        <v>11</v>
      </c>
      <c r="I17" s="359">
        <v>120</v>
      </c>
      <c r="J17" s="347" t="str">
        <f>IFERROR(VLOOKUP(H17,[14]Tablas!$A$15:$C$19,3,0)," ")</f>
        <v>Media</v>
      </c>
      <c r="K17" s="348">
        <f>IFERROR(VLOOKUP(H17,[14]Tablas!$A$15:$B$19,2,0)," ")</f>
        <v>0.6</v>
      </c>
      <c r="L17" s="360" t="s">
        <v>29</v>
      </c>
      <c r="M17" s="347" t="str">
        <f>IFERROR(VLOOKUP(L17,[14]Tablas!$A$23:$C$32,3,0)," ")</f>
        <v>Moderado</v>
      </c>
      <c r="N17" s="357">
        <v>0.6</v>
      </c>
      <c r="O17" s="358" t="s">
        <v>24</v>
      </c>
      <c r="P17" s="347" t="str">
        <f>IFERROR(VLOOKUP(O17,[14]Tablas!$C$34:$D$58,2,0)," ")</f>
        <v xml:space="preserve"> </v>
      </c>
      <c r="Q17" s="359" t="s">
        <v>289</v>
      </c>
      <c r="R17" s="351" t="s">
        <v>333</v>
      </c>
      <c r="S17" s="354" t="s">
        <v>334</v>
      </c>
      <c r="T17" s="354" t="s">
        <v>335</v>
      </c>
      <c r="U17" s="354" t="s">
        <v>336</v>
      </c>
      <c r="V17" s="354" t="s">
        <v>337</v>
      </c>
      <c r="W17" s="354" t="s">
        <v>338</v>
      </c>
      <c r="X17" s="354" t="s">
        <v>266</v>
      </c>
      <c r="Y17" s="356"/>
      <c r="Z17" s="346" t="s">
        <v>48</v>
      </c>
      <c r="AA17" s="346" t="s">
        <v>51</v>
      </c>
      <c r="AB17" s="82">
        <v>0.4</v>
      </c>
      <c r="AC17" s="75" t="str">
        <f>IFERROR(VLOOKUP(AB17,[14]Tablas!C$73:D$78,2,0)," ")</f>
        <v xml:space="preserve"> </v>
      </c>
      <c r="AD17" s="346" t="s">
        <v>53</v>
      </c>
      <c r="AE17" s="346" t="s">
        <v>55</v>
      </c>
      <c r="AF17" s="346" t="s">
        <v>212</v>
      </c>
      <c r="AG17" s="83">
        <v>0.36</v>
      </c>
      <c r="AH17" s="372" t="s">
        <v>5</v>
      </c>
      <c r="AI17" s="370">
        <v>0.36</v>
      </c>
      <c r="AJ17" s="347" t="str">
        <f t="shared" ref="AJ17:AK17" si="5">+M17</f>
        <v>Moderado</v>
      </c>
      <c r="AK17" s="348">
        <f t="shared" si="5"/>
        <v>0.6</v>
      </c>
      <c r="AL17" s="371" t="s">
        <v>24</v>
      </c>
      <c r="AM17" s="347" t="str">
        <f>IFERROR(VLOOKUP(AL17,[14]Tablas!$C$34:$D$58,2,0)," ")</f>
        <v xml:space="preserve"> </v>
      </c>
      <c r="AN17" s="360" t="s">
        <v>71</v>
      </c>
      <c r="AO17" s="369" t="s">
        <v>305</v>
      </c>
      <c r="AP17" s="369" t="s">
        <v>339</v>
      </c>
      <c r="AQ17" s="369" t="s">
        <v>340</v>
      </c>
      <c r="AR17" s="353">
        <v>45069</v>
      </c>
      <c r="AS17" s="344">
        <v>45070</v>
      </c>
      <c r="AT17" s="84"/>
      <c r="AU17" s="84"/>
      <c r="AV17" s="148"/>
      <c r="AW17" s="315" t="s">
        <v>918</v>
      </c>
      <c r="AX17" s="315"/>
      <c r="AY17" s="150" t="s">
        <v>215</v>
      </c>
      <c r="AZ17" s="63"/>
      <c r="BA17" s="50" t="s">
        <v>215</v>
      </c>
      <c r="BB17" s="7"/>
      <c r="BC17" s="50" t="s">
        <v>215</v>
      </c>
    </row>
    <row r="18" spans="1:55" ht="102" customHeight="1" thickBot="1">
      <c r="A18" s="345"/>
      <c r="B18" s="345"/>
      <c r="C18" s="345"/>
      <c r="D18" s="343"/>
      <c r="E18" s="365"/>
      <c r="F18" s="345"/>
      <c r="G18" s="345"/>
      <c r="H18" s="345"/>
      <c r="I18" s="345"/>
      <c r="J18" s="345"/>
      <c r="K18" s="345"/>
      <c r="L18" s="345"/>
      <c r="M18" s="345"/>
      <c r="N18" s="345"/>
      <c r="O18" s="345"/>
      <c r="P18" s="345"/>
      <c r="Q18" s="345"/>
      <c r="R18" s="345"/>
      <c r="S18" s="355"/>
      <c r="T18" s="355"/>
      <c r="U18" s="355"/>
      <c r="V18" s="355"/>
      <c r="W18" s="355"/>
      <c r="X18" s="355"/>
      <c r="Y18" s="355"/>
      <c r="Z18" s="345"/>
      <c r="AA18" s="345"/>
      <c r="AB18" s="85"/>
      <c r="AC18" s="86"/>
      <c r="AD18" s="345"/>
      <c r="AE18" s="345"/>
      <c r="AF18" s="345"/>
      <c r="AG18" s="87">
        <v>0</v>
      </c>
      <c r="AH18" s="355"/>
      <c r="AI18" s="355"/>
      <c r="AJ18" s="345"/>
      <c r="AK18" s="345"/>
      <c r="AL18" s="355"/>
      <c r="AM18" s="345"/>
      <c r="AN18" s="345"/>
      <c r="AO18" s="355"/>
      <c r="AP18" s="355"/>
      <c r="AQ18" s="355"/>
      <c r="AR18" s="345"/>
      <c r="AS18" s="345"/>
      <c r="AT18" s="85"/>
      <c r="AU18" s="85"/>
      <c r="AV18" s="149"/>
      <c r="AW18" s="315"/>
      <c r="AX18" s="315"/>
      <c r="AY18" s="150" t="s">
        <v>215</v>
      </c>
      <c r="AZ18" s="63"/>
      <c r="BA18" s="50" t="s">
        <v>215</v>
      </c>
      <c r="BB18" s="7"/>
      <c r="BC18" s="50" t="s">
        <v>215</v>
      </c>
    </row>
    <row r="19" spans="1:55" ht="15.75" customHeight="1">
      <c r="U19" s="64"/>
      <c r="W19" s="64"/>
      <c r="AN19" s="65"/>
      <c r="AW19" s="151"/>
      <c r="AX19" s="152"/>
    </row>
    <row r="20" spans="1:55" ht="59.45" customHeight="1">
      <c r="U20" s="64"/>
      <c r="W20" s="64"/>
      <c r="AN20" s="65"/>
      <c r="AW20" s="88"/>
    </row>
    <row r="21" spans="1:55" ht="15.75" customHeight="1">
      <c r="B21" s="241" t="s">
        <v>236</v>
      </c>
      <c r="C21" s="241"/>
      <c r="D21" s="241"/>
      <c r="E21" s="241"/>
      <c r="F21" s="241"/>
      <c r="G21" s="241"/>
      <c r="H21" s="241"/>
      <c r="U21" s="64"/>
      <c r="W21" s="64"/>
      <c r="AN21" s="65"/>
      <c r="AW21" s="66"/>
    </row>
    <row r="22" spans="1:55" ht="15.75" customHeight="1">
      <c r="U22" s="64"/>
      <c r="W22" s="64"/>
      <c r="AN22" s="65"/>
      <c r="AW22" s="66"/>
    </row>
    <row r="23" spans="1:55" ht="15.75" customHeight="1">
      <c r="A23" s="39" t="s">
        <v>348</v>
      </c>
      <c r="B23" s="48" t="s">
        <v>203</v>
      </c>
      <c r="C23" s="191" t="s">
        <v>201</v>
      </c>
      <c r="D23" s="191"/>
      <c r="E23" s="191"/>
      <c r="F23" s="191"/>
      <c r="G23" s="191"/>
      <c r="H23" s="191"/>
      <c r="U23" s="64"/>
      <c r="W23" s="64"/>
      <c r="AN23" s="65"/>
      <c r="AW23" s="66"/>
    </row>
    <row r="24" spans="1:55" ht="357" customHeight="1">
      <c r="A24" s="38">
        <v>2</v>
      </c>
      <c r="B24" s="89">
        <v>45061</v>
      </c>
      <c r="C24" s="366" t="s">
        <v>341</v>
      </c>
      <c r="D24" s="366"/>
      <c r="E24" s="366"/>
      <c r="F24" s="366"/>
      <c r="G24" s="366"/>
      <c r="H24" s="366"/>
      <c r="U24" s="64"/>
      <c r="W24" s="64"/>
      <c r="AN24" s="65"/>
      <c r="AW24" s="66"/>
    </row>
    <row r="25" spans="1:55" ht="15.75" customHeight="1">
      <c r="U25" s="64"/>
      <c r="W25" s="64"/>
      <c r="AN25" s="65"/>
      <c r="AW25" s="66"/>
    </row>
    <row r="26" spans="1:55" ht="15.75" customHeight="1">
      <c r="U26" s="64"/>
      <c r="W26" s="64"/>
      <c r="AN26" s="65"/>
      <c r="AW26" s="66"/>
    </row>
    <row r="27" spans="1:55" ht="15.75" customHeight="1">
      <c r="U27" s="64"/>
      <c r="W27" s="64"/>
      <c r="AN27" s="65"/>
      <c r="AW27" s="66"/>
    </row>
    <row r="28" spans="1:55" ht="15.75" customHeight="1">
      <c r="U28" s="64"/>
      <c r="W28" s="64"/>
      <c r="AN28" s="65"/>
      <c r="AW28" s="66"/>
    </row>
    <row r="29" spans="1:55" ht="15.75" customHeight="1">
      <c r="U29" s="64"/>
      <c r="W29" s="64"/>
      <c r="AN29" s="65"/>
      <c r="AW29" s="66"/>
    </row>
    <row r="30" spans="1:55" ht="15.75" customHeight="1">
      <c r="U30" s="64"/>
      <c r="W30" s="64"/>
      <c r="AN30" s="65"/>
      <c r="AW30" s="66"/>
    </row>
    <row r="31" spans="1:55" ht="15.75" customHeight="1">
      <c r="U31" s="64"/>
      <c r="W31" s="64"/>
      <c r="AN31" s="65"/>
      <c r="AW31" s="66"/>
    </row>
    <row r="32" spans="1:55" ht="15.75" customHeight="1">
      <c r="U32" s="64"/>
      <c r="W32" s="64"/>
      <c r="AN32" s="65"/>
      <c r="AW32" s="66"/>
    </row>
    <row r="33" spans="21:49" ht="15.75" customHeight="1">
      <c r="U33" s="64"/>
      <c r="W33" s="64"/>
      <c r="AN33" s="65"/>
      <c r="AW33" s="66"/>
    </row>
    <row r="34" spans="21:49" ht="15.75" customHeight="1">
      <c r="U34" s="64"/>
      <c r="W34" s="64"/>
      <c r="AN34" s="65"/>
      <c r="AW34" s="66"/>
    </row>
    <row r="35" spans="21:49" ht="15.75" customHeight="1">
      <c r="U35" s="64"/>
      <c r="W35" s="64"/>
      <c r="AN35" s="65"/>
      <c r="AW35" s="66"/>
    </row>
    <row r="36" spans="21:49" ht="15.75" customHeight="1">
      <c r="U36" s="64"/>
      <c r="W36" s="64"/>
      <c r="AN36" s="65"/>
      <c r="AW36" s="66"/>
    </row>
    <row r="37" spans="21:49" ht="15.75" customHeight="1">
      <c r="U37" s="64"/>
      <c r="W37" s="64"/>
      <c r="AN37" s="65"/>
      <c r="AW37" s="66"/>
    </row>
    <row r="38" spans="21:49" ht="15.75" customHeight="1">
      <c r="U38" s="64"/>
      <c r="W38" s="64"/>
      <c r="AN38" s="65"/>
      <c r="AW38" s="66"/>
    </row>
    <row r="39" spans="21:49" ht="15.75" customHeight="1">
      <c r="U39" s="64"/>
      <c r="W39" s="64"/>
      <c r="AN39" s="65"/>
      <c r="AW39" s="66"/>
    </row>
    <row r="40" spans="21:49" ht="15.75" customHeight="1">
      <c r="U40" s="64"/>
      <c r="W40" s="64"/>
      <c r="AN40" s="65"/>
      <c r="AW40" s="66"/>
    </row>
    <row r="41" spans="21:49" ht="15.75" customHeight="1">
      <c r="U41" s="64"/>
      <c r="W41" s="64"/>
      <c r="AN41" s="65"/>
      <c r="AW41" s="66"/>
    </row>
    <row r="42" spans="21:49" ht="15.75" customHeight="1">
      <c r="U42" s="64"/>
      <c r="W42" s="64"/>
      <c r="AN42" s="65"/>
      <c r="AW42" s="66"/>
    </row>
    <row r="43" spans="21:49" ht="15.75" customHeight="1">
      <c r="U43" s="64"/>
      <c r="W43" s="64"/>
      <c r="AN43" s="65"/>
      <c r="AW43" s="66"/>
    </row>
    <row r="44" spans="21:49" ht="15.75" customHeight="1">
      <c r="U44" s="64"/>
      <c r="W44" s="64"/>
      <c r="AN44" s="65"/>
      <c r="AW44" s="66"/>
    </row>
    <row r="45" spans="21:49" ht="15.75" customHeight="1">
      <c r="U45" s="64"/>
      <c r="W45" s="64"/>
      <c r="AN45" s="65"/>
      <c r="AW45" s="66"/>
    </row>
    <row r="46" spans="21:49" ht="15.75" customHeight="1">
      <c r="U46" s="64"/>
      <c r="W46" s="64"/>
      <c r="AN46" s="65"/>
      <c r="AW46" s="66"/>
    </row>
    <row r="47" spans="21:49" ht="15.75" customHeight="1">
      <c r="U47" s="64"/>
      <c r="W47" s="64"/>
      <c r="AN47" s="65"/>
      <c r="AW47" s="66"/>
    </row>
    <row r="48" spans="21:49" ht="15.75" customHeight="1">
      <c r="U48" s="64"/>
      <c r="W48" s="64"/>
      <c r="AN48" s="65"/>
      <c r="AW48" s="66"/>
    </row>
    <row r="49" spans="21:49" ht="15.75" customHeight="1">
      <c r="U49" s="64"/>
      <c r="W49" s="64"/>
      <c r="AN49" s="65"/>
      <c r="AW49" s="66"/>
    </row>
    <row r="50" spans="21:49" ht="15.75" customHeight="1">
      <c r="U50" s="64"/>
      <c r="W50" s="64"/>
      <c r="AN50" s="65"/>
      <c r="AW50" s="66"/>
    </row>
    <row r="51" spans="21:49" ht="15.75" customHeight="1">
      <c r="U51" s="64"/>
      <c r="W51" s="64"/>
      <c r="AN51" s="65"/>
      <c r="AW51" s="66"/>
    </row>
    <row r="52" spans="21:49" ht="15.75" customHeight="1">
      <c r="U52" s="64"/>
      <c r="W52" s="64"/>
      <c r="AN52" s="65"/>
      <c r="AW52" s="66"/>
    </row>
    <row r="53" spans="21:49" ht="15.75" customHeight="1">
      <c r="U53" s="64"/>
      <c r="W53" s="64"/>
      <c r="AN53" s="65"/>
      <c r="AW53" s="66"/>
    </row>
    <row r="54" spans="21:49" ht="15.75" customHeight="1">
      <c r="U54" s="64"/>
      <c r="W54" s="64"/>
      <c r="AN54" s="65"/>
      <c r="AW54" s="66"/>
    </row>
    <row r="55" spans="21:49" ht="15.75" customHeight="1">
      <c r="U55" s="64"/>
      <c r="W55" s="64"/>
      <c r="AN55" s="65"/>
      <c r="AW55" s="66"/>
    </row>
    <row r="56" spans="21:49" ht="15.75" customHeight="1">
      <c r="U56" s="64"/>
      <c r="W56" s="64"/>
      <c r="AN56" s="65"/>
      <c r="AW56" s="66"/>
    </row>
    <row r="57" spans="21:49" ht="15.75" customHeight="1">
      <c r="U57" s="64"/>
      <c r="W57" s="64"/>
      <c r="AN57" s="65"/>
      <c r="AW57" s="66"/>
    </row>
    <row r="58" spans="21:49" ht="15.75" customHeight="1">
      <c r="U58" s="64"/>
      <c r="W58" s="64"/>
      <c r="AN58" s="65"/>
      <c r="AW58" s="66"/>
    </row>
    <row r="59" spans="21:49" ht="15.75" customHeight="1">
      <c r="U59" s="64"/>
      <c r="W59" s="64"/>
      <c r="AN59" s="65"/>
      <c r="AW59" s="66"/>
    </row>
    <row r="60" spans="21:49" ht="15.75" customHeight="1">
      <c r="U60" s="64"/>
      <c r="W60" s="64"/>
      <c r="AN60" s="65"/>
      <c r="AW60" s="66"/>
    </row>
    <row r="61" spans="21:49" ht="15.75" customHeight="1">
      <c r="U61" s="64"/>
      <c r="W61" s="64"/>
      <c r="AN61" s="65"/>
      <c r="AW61" s="66"/>
    </row>
    <row r="62" spans="21:49" ht="15.75" customHeight="1">
      <c r="U62" s="64"/>
      <c r="W62" s="64"/>
      <c r="AN62" s="65"/>
      <c r="AW62" s="66"/>
    </row>
    <row r="63" spans="21:49" ht="15.75" customHeight="1">
      <c r="U63" s="64"/>
      <c r="W63" s="64"/>
      <c r="AN63" s="65"/>
      <c r="AW63" s="66"/>
    </row>
    <row r="64" spans="21:49" ht="15.75" customHeight="1">
      <c r="U64" s="64"/>
      <c r="W64" s="64"/>
      <c r="AN64" s="65"/>
      <c r="AW64" s="66"/>
    </row>
    <row r="65" spans="21:49" ht="15.75" customHeight="1">
      <c r="U65" s="64"/>
      <c r="W65" s="64"/>
      <c r="AN65" s="65"/>
      <c r="AW65" s="66"/>
    </row>
    <row r="66" spans="21:49" ht="15.75" customHeight="1">
      <c r="U66" s="64"/>
      <c r="W66" s="64"/>
      <c r="AN66" s="65"/>
      <c r="AW66" s="66"/>
    </row>
    <row r="67" spans="21:49" ht="15.75" customHeight="1">
      <c r="U67" s="64"/>
      <c r="W67" s="64"/>
      <c r="AN67" s="65"/>
      <c r="AW67" s="66"/>
    </row>
    <row r="68" spans="21:49" ht="15.75" customHeight="1">
      <c r="U68" s="64"/>
      <c r="W68" s="64"/>
      <c r="AN68" s="65"/>
      <c r="AW68" s="66"/>
    </row>
    <row r="69" spans="21:49" ht="15.75" customHeight="1">
      <c r="U69" s="64"/>
      <c r="W69" s="64"/>
      <c r="AN69" s="65"/>
      <c r="AW69" s="66"/>
    </row>
    <row r="70" spans="21:49" ht="15.75" customHeight="1">
      <c r="U70" s="64"/>
      <c r="W70" s="64"/>
      <c r="AN70" s="65"/>
      <c r="AW70" s="66"/>
    </row>
    <row r="71" spans="21:49" ht="15.75" customHeight="1">
      <c r="U71" s="64"/>
      <c r="W71" s="64"/>
      <c r="AN71" s="65"/>
      <c r="AW71" s="66"/>
    </row>
    <row r="72" spans="21:49" ht="15.75" customHeight="1">
      <c r="U72" s="64"/>
      <c r="W72" s="64"/>
      <c r="AN72" s="65"/>
      <c r="AW72" s="66"/>
    </row>
    <row r="73" spans="21:49" ht="15.75" customHeight="1">
      <c r="U73" s="64"/>
      <c r="W73" s="64"/>
      <c r="AN73" s="65"/>
      <c r="AW73" s="66"/>
    </row>
    <row r="74" spans="21:49" ht="15.75" customHeight="1">
      <c r="U74" s="64"/>
      <c r="W74" s="64"/>
      <c r="AN74" s="65"/>
      <c r="AW74" s="66"/>
    </row>
    <row r="75" spans="21:49" ht="15.75" customHeight="1">
      <c r="U75" s="64"/>
      <c r="W75" s="64"/>
      <c r="AN75" s="65"/>
      <c r="AW75" s="66"/>
    </row>
    <row r="76" spans="21:49" ht="15.75" customHeight="1">
      <c r="U76" s="64"/>
      <c r="W76" s="64"/>
      <c r="AN76" s="65"/>
      <c r="AW76" s="66"/>
    </row>
    <row r="77" spans="21:49" ht="15.75" customHeight="1">
      <c r="U77" s="64"/>
      <c r="W77" s="64"/>
      <c r="AN77" s="65"/>
      <c r="AW77" s="66"/>
    </row>
    <row r="78" spans="21:49" ht="15.75" customHeight="1">
      <c r="U78" s="64"/>
      <c r="W78" s="64"/>
      <c r="AN78" s="65"/>
      <c r="AW78" s="66"/>
    </row>
    <row r="79" spans="21:49" ht="15.75" customHeight="1">
      <c r="U79" s="64"/>
      <c r="W79" s="64"/>
      <c r="AN79" s="65"/>
      <c r="AW79" s="66"/>
    </row>
    <row r="80" spans="21:49" ht="15.75" customHeight="1">
      <c r="U80" s="64"/>
      <c r="W80" s="64"/>
      <c r="AN80" s="65"/>
      <c r="AW80" s="66"/>
    </row>
    <row r="81" spans="21:49" ht="15.75" customHeight="1">
      <c r="U81" s="64"/>
      <c r="W81" s="64"/>
      <c r="AN81" s="65"/>
      <c r="AW81" s="66"/>
    </row>
    <row r="82" spans="21:49" ht="15.75" customHeight="1">
      <c r="U82" s="64"/>
      <c r="W82" s="64"/>
      <c r="AN82" s="65"/>
      <c r="AW82" s="66"/>
    </row>
    <row r="83" spans="21:49" ht="15.75" customHeight="1">
      <c r="U83" s="64"/>
      <c r="W83" s="64"/>
      <c r="AN83" s="65"/>
      <c r="AW83" s="66"/>
    </row>
    <row r="84" spans="21:49" ht="15.75" customHeight="1">
      <c r="U84" s="64"/>
      <c r="W84" s="64"/>
      <c r="AN84" s="65"/>
      <c r="AW84" s="66"/>
    </row>
    <row r="85" spans="21:49" ht="15.75" customHeight="1">
      <c r="U85" s="64"/>
      <c r="W85" s="64"/>
      <c r="AN85" s="65"/>
      <c r="AW85" s="66"/>
    </row>
    <row r="86" spans="21:49" ht="15.75" customHeight="1">
      <c r="U86" s="64"/>
      <c r="W86" s="64"/>
      <c r="AN86" s="65"/>
      <c r="AW86" s="66"/>
    </row>
    <row r="87" spans="21:49" ht="15.75" customHeight="1">
      <c r="U87" s="64"/>
      <c r="W87" s="64"/>
      <c r="AN87" s="65"/>
      <c r="AW87" s="66"/>
    </row>
    <row r="88" spans="21:49" ht="15.75" customHeight="1">
      <c r="U88" s="64"/>
      <c r="W88" s="64"/>
      <c r="AN88" s="65"/>
      <c r="AW88" s="66"/>
    </row>
    <row r="89" spans="21:49" ht="15.75" customHeight="1">
      <c r="U89" s="64"/>
      <c r="W89" s="64"/>
      <c r="AN89" s="65"/>
      <c r="AW89" s="66"/>
    </row>
    <row r="90" spans="21:49" ht="15.75" customHeight="1">
      <c r="U90" s="64"/>
      <c r="W90" s="64"/>
      <c r="AN90" s="65"/>
      <c r="AW90" s="66"/>
    </row>
    <row r="91" spans="21:49" ht="15.75" customHeight="1">
      <c r="U91" s="64"/>
      <c r="W91" s="64"/>
      <c r="AN91" s="65"/>
      <c r="AW91" s="66"/>
    </row>
    <row r="92" spans="21:49" ht="15.75" customHeight="1">
      <c r="U92" s="64"/>
      <c r="W92" s="64"/>
      <c r="AN92" s="65"/>
      <c r="AW92" s="66"/>
    </row>
    <row r="93" spans="21:49" ht="15.75" customHeight="1">
      <c r="U93" s="64"/>
      <c r="W93" s="64"/>
      <c r="AN93" s="65"/>
      <c r="AW93" s="66"/>
    </row>
    <row r="94" spans="21:49" ht="15.75" customHeight="1">
      <c r="U94" s="64"/>
      <c r="W94" s="64"/>
      <c r="AN94" s="65"/>
      <c r="AW94" s="66"/>
    </row>
    <row r="95" spans="21:49" ht="15.75" customHeight="1">
      <c r="U95" s="64"/>
      <c r="W95" s="64"/>
      <c r="AN95" s="65"/>
      <c r="AW95" s="66"/>
    </row>
    <row r="96" spans="21:49" ht="15.75" customHeight="1">
      <c r="U96" s="64"/>
      <c r="W96" s="64"/>
      <c r="AN96" s="65"/>
      <c r="AW96" s="66"/>
    </row>
    <row r="97" spans="21:49" ht="15.75" customHeight="1">
      <c r="U97" s="64"/>
      <c r="W97" s="64"/>
      <c r="AN97" s="65"/>
      <c r="AW97" s="66"/>
    </row>
    <row r="98" spans="21:49" ht="15.75" customHeight="1">
      <c r="U98" s="64"/>
      <c r="W98" s="64"/>
      <c r="AN98" s="65"/>
      <c r="AW98" s="66"/>
    </row>
    <row r="99" spans="21:49" ht="15.75" customHeight="1">
      <c r="U99" s="64"/>
      <c r="W99" s="64"/>
      <c r="AN99" s="65"/>
      <c r="AW99" s="66"/>
    </row>
    <row r="100" spans="21:49" ht="15.75" customHeight="1">
      <c r="U100" s="64"/>
      <c r="W100" s="64"/>
      <c r="AN100" s="65"/>
      <c r="AW100" s="66"/>
    </row>
    <row r="101" spans="21:49" ht="15.75" customHeight="1">
      <c r="U101" s="64"/>
      <c r="W101" s="64"/>
      <c r="AN101" s="65"/>
      <c r="AW101" s="66"/>
    </row>
    <row r="102" spans="21:49" ht="15.75" customHeight="1">
      <c r="U102" s="64"/>
      <c r="W102" s="64"/>
      <c r="AN102" s="65"/>
      <c r="AW102" s="66"/>
    </row>
    <row r="103" spans="21:49" ht="15.75" customHeight="1">
      <c r="U103" s="64"/>
      <c r="W103" s="64"/>
      <c r="AN103" s="65"/>
      <c r="AW103" s="66"/>
    </row>
    <row r="104" spans="21:49" ht="15.75" customHeight="1">
      <c r="U104" s="64"/>
      <c r="W104" s="64"/>
      <c r="AN104" s="65"/>
      <c r="AW104" s="66"/>
    </row>
    <row r="105" spans="21:49" ht="15.75" customHeight="1">
      <c r="U105" s="64"/>
      <c r="W105" s="64"/>
      <c r="AN105" s="65"/>
      <c r="AW105" s="66"/>
    </row>
    <row r="106" spans="21:49" ht="15.75" customHeight="1">
      <c r="U106" s="64"/>
      <c r="W106" s="64"/>
      <c r="AN106" s="65"/>
      <c r="AW106" s="66"/>
    </row>
    <row r="107" spans="21:49" ht="15.75" customHeight="1">
      <c r="U107" s="64"/>
      <c r="W107" s="64"/>
      <c r="AN107" s="65"/>
      <c r="AW107" s="66"/>
    </row>
    <row r="108" spans="21:49" ht="15.75" customHeight="1">
      <c r="U108" s="64"/>
      <c r="W108" s="64"/>
      <c r="AN108" s="65"/>
      <c r="AW108" s="66"/>
    </row>
    <row r="109" spans="21:49" ht="15.75" customHeight="1">
      <c r="U109" s="64"/>
      <c r="W109" s="64"/>
      <c r="AN109" s="65"/>
      <c r="AW109" s="66"/>
    </row>
    <row r="110" spans="21:49" ht="15.75" customHeight="1">
      <c r="U110" s="64"/>
      <c r="W110" s="64"/>
      <c r="AN110" s="65"/>
      <c r="AW110" s="66"/>
    </row>
    <row r="111" spans="21:49" ht="15.75" customHeight="1">
      <c r="U111" s="64"/>
      <c r="W111" s="64"/>
      <c r="AN111" s="65"/>
      <c r="AW111" s="66"/>
    </row>
    <row r="112" spans="21:49" ht="15.75" customHeight="1">
      <c r="U112" s="64"/>
      <c r="W112" s="64"/>
      <c r="AN112" s="65"/>
      <c r="AW112" s="66"/>
    </row>
    <row r="113" spans="21:49" ht="15.75" customHeight="1">
      <c r="U113" s="64"/>
      <c r="W113" s="64"/>
      <c r="AN113" s="65"/>
      <c r="AW113" s="66"/>
    </row>
    <row r="114" spans="21:49" ht="15.75" customHeight="1">
      <c r="U114" s="64"/>
      <c r="W114" s="64"/>
      <c r="AN114" s="65"/>
      <c r="AW114" s="66"/>
    </row>
    <row r="115" spans="21:49" ht="15.75" customHeight="1">
      <c r="U115" s="64"/>
      <c r="W115" s="64"/>
      <c r="AN115" s="65"/>
      <c r="AW115" s="66"/>
    </row>
    <row r="116" spans="21:49" ht="15.75" customHeight="1">
      <c r="U116" s="64"/>
      <c r="W116" s="64"/>
      <c r="AN116" s="65"/>
      <c r="AW116" s="66"/>
    </row>
    <row r="117" spans="21:49" ht="15.75" customHeight="1">
      <c r="U117" s="64"/>
      <c r="W117" s="64"/>
      <c r="AN117" s="65"/>
      <c r="AW117" s="66"/>
    </row>
    <row r="118" spans="21:49" ht="15.75" customHeight="1">
      <c r="U118" s="64"/>
      <c r="W118" s="64"/>
      <c r="AN118" s="65"/>
      <c r="AW118" s="66"/>
    </row>
    <row r="119" spans="21:49" ht="15.75" customHeight="1">
      <c r="U119" s="64"/>
      <c r="W119" s="64"/>
      <c r="AN119" s="65"/>
      <c r="AW119" s="66"/>
    </row>
    <row r="120" spans="21:49" ht="15.75" customHeight="1">
      <c r="U120" s="64"/>
      <c r="W120" s="64"/>
      <c r="AN120" s="65"/>
      <c r="AW120" s="66"/>
    </row>
    <row r="121" spans="21:49" ht="15.75" customHeight="1">
      <c r="U121" s="64"/>
      <c r="W121" s="64"/>
      <c r="AN121" s="65"/>
      <c r="AW121" s="66"/>
    </row>
    <row r="122" spans="21:49" ht="15.75" customHeight="1">
      <c r="U122" s="64"/>
      <c r="W122" s="64"/>
      <c r="AN122" s="65"/>
      <c r="AW122" s="66"/>
    </row>
    <row r="123" spans="21:49" ht="15.75" customHeight="1">
      <c r="U123" s="64"/>
      <c r="W123" s="64"/>
      <c r="AN123" s="65"/>
      <c r="AW123" s="66"/>
    </row>
    <row r="124" spans="21:49" ht="15.75" customHeight="1">
      <c r="U124" s="64"/>
      <c r="W124" s="64"/>
      <c r="AN124" s="65"/>
      <c r="AW124" s="66"/>
    </row>
    <row r="125" spans="21:49" ht="15.75" customHeight="1">
      <c r="U125" s="64"/>
      <c r="W125" s="64"/>
      <c r="AN125" s="65"/>
      <c r="AW125" s="66"/>
    </row>
    <row r="126" spans="21:49" ht="15.75" customHeight="1">
      <c r="U126" s="64"/>
      <c r="W126" s="64"/>
      <c r="AN126" s="65"/>
      <c r="AW126" s="66"/>
    </row>
    <row r="127" spans="21:49" ht="15.75" customHeight="1">
      <c r="U127" s="64"/>
      <c r="W127" s="64"/>
      <c r="AN127" s="65"/>
      <c r="AW127" s="66"/>
    </row>
    <row r="128" spans="21:49" ht="15.75" customHeight="1">
      <c r="U128" s="64"/>
      <c r="W128" s="64"/>
      <c r="AN128" s="65"/>
      <c r="AW128" s="66"/>
    </row>
    <row r="129" spans="21:49" ht="15.75" customHeight="1">
      <c r="U129" s="64"/>
      <c r="W129" s="64"/>
      <c r="AN129" s="65"/>
      <c r="AW129" s="66"/>
    </row>
    <row r="130" spans="21:49" ht="15.75" customHeight="1">
      <c r="U130" s="64"/>
      <c r="W130" s="64"/>
      <c r="AN130" s="65"/>
      <c r="AW130" s="66"/>
    </row>
    <row r="131" spans="21:49" ht="15.75" customHeight="1">
      <c r="U131" s="64"/>
      <c r="W131" s="64"/>
      <c r="AN131" s="65"/>
      <c r="AW131" s="66"/>
    </row>
    <row r="132" spans="21:49" ht="15.75" customHeight="1">
      <c r="U132" s="64"/>
      <c r="W132" s="64"/>
      <c r="AN132" s="65"/>
      <c r="AW132" s="66"/>
    </row>
    <row r="133" spans="21:49" ht="15.75" customHeight="1">
      <c r="U133" s="64"/>
      <c r="W133" s="64"/>
      <c r="AN133" s="65"/>
      <c r="AW133" s="66"/>
    </row>
    <row r="134" spans="21:49" ht="15.75" customHeight="1">
      <c r="U134" s="64"/>
      <c r="W134" s="64"/>
      <c r="AN134" s="65"/>
      <c r="AW134" s="66"/>
    </row>
    <row r="135" spans="21:49" ht="15.75" customHeight="1">
      <c r="U135" s="64"/>
      <c r="W135" s="64"/>
      <c r="AN135" s="65"/>
      <c r="AW135" s="66"/>
    </row>
    <row r="136" spans="21:49" ht="15.75" customHeight="1">
      <c r="U136" s="64"/>
      <c r="W136" s="64"/>
      <c r="AN136" s="65"/>
      <c r="AW136" s="66"/>
    </row>
    <row r="137" spans="21:49" ht="15.75" customHeight="1">
      <c r="U137" s="64"/>
      <c r="W137" s="64"/>
      <c r="AN137" s="65"/>
      <c r="AW137" s="66"/>
    </row>
    <row r="138" spans="21:49" ht="15.75" customHeight="1">
      <c r="U138" s="64"/>
      <c r="W138" s="64"/>
      <c r="AN138" s="65"/>
      <c r="AW138" s="66"/>
    </row>
    <row r="139" spans="21:49" ht="15.75" customHeight="1">
      <c r="U139" s="64"/>
      <c r="W139" s="64"/>
      <c r="AN139" s="65"/>
      <c r="AW139" s="66"/>
    </row>
    <row r="140" spans="21:49" ht="15.75" customHeight="1">
      <c r="U140" s="64"/>
      <c r="W140" s="64"/>
      <c r="AN140" s="65"/>
      <c r="AW140" s="66"/>
    </row>
    <row r="141" spans="21:49" ht="15.75" customHeight="1">
      <c r="U141" s="64"/>
      <c r="W141" s="64"/>
      <c r="AN141" s="65"/>
      <c r="AW141" s="66"/>
    </row>
    <row r="142" spans="21:49" ht="15.75" customHeight="1">
      <c r="U142" s="64"/>
      <c r="W142" s="64"/>
      <c r="AN142" s="65"/>
      <c r="AW142" s="66"/>
    </row>
    <row r="143" spans="21:49" ht="15.75" customHeight="1">
      <c r="U143" s="64"/>
      <c r="W143" s="64"/>
      <c r="AN143" s="65"/>
      <c r="AW143" s="66"/>
    </row>
    <row r="144" spans="21:49" ht="15.75" customHeight="1">
      <c r="U144" s="64"/>
      <c r="W144" s="64"/>
      <c r="AN144" s="65"/>
      <c r="AW144" s="66"/>
    </row>
    <row r="145" spans="21:49" ht="15.75" customHeight="1">
      <c r="U145" s="64"/>
      <c r="W145" s="64"/>
      <c r="AN145" s="65"/>
      <c r="AW145" s="66"/>
    </row>
    <row r="146" spans="21:49" ht="15.75" customHeight="1">
      <c r="U146" s="64"/>
      <c r="W146" s="64"/>
      <c r="AN146" s="65"/>
      <c r="AW146" s="66"/>
    </row>
    <row r="147" spans="21:49" ht="15.75" customHeight="1">
      <c r="U147" s="64"/>
      <c r="W147" s="64"/>
      <c r="AN147" s="65"/>
      <c r="AW147" s="66"/>
    </row>
    <row r="148" spans="21:49" ht="15.75" customHeight="1">
      <c r="U148" s="64"/>
      <c r="W148" s="64"/>
      <c r="AN148" s="65"/>
      <c r="AW148" s="66"/>
    </row>
    <row r="149" spans="21:49" ht="15.75" customHeight="1">
      <c r="U149" s="64"/>
      <c r="W149" s="64"/>
      <c r="AN149" s="65"/>
      <c r="AW149" s="66"/>
    </row>
    <row r="150" spans="21:49" ht="15.75" customHeight="1">
      <c r="U150" s="64"/>
      <c r="W150" s="64"/>
      <c r="AN150" s="65"/>
      <c r="AW150" s="66"/>
    </row>
    <row r="151" spans="21:49" ht="15.75" customHeight="1">
      <c r="U151" s="64"/>
      <c r="W151" s="64"/>
      <c r="AN151" s="65"/>
      <c r="AW151" s="66"/>
    </row>
    <row r="152" spans="21:49" ht="15.75" customHeight="1">
      <c r="U152" s="64"/>
      <c r="W152" s="64"/>
      <c r="AN152" s="65"/>
      <c r="AW152" s="66"/>
    </row>
    <row r="153" spans="21:49" ht="15.75" customHeight="1">
      <c r="U153" s="64"/>
      <c r="W153" s="64"/>
      <c r="AN153" s="65"/>
      <c r="AW153" s="66"/>
    </row>
    <row r="154" spans="21:49" ht="15.75" customHeight="1">
      <c r="U154" s="64"/>
      <c r="W154" s="64"/>
      <c r="AN154" s="65"/>
      <c r="AW154" s="66"/>
    </row>
    <row r="155" spans="21:49" ht="15.75" customHeight="1">
      <c r="U155" s="64"/>
      <c r="W155" s="64"/>
      <c r="AN155" s="65"/>
      <c r="AW155" s="66"/>
    </row>
    <row r="156" spans="21:49" ht="15.75" customHeight="1">
      <c r="U156" s="64"/>
      <c r="W156" s="64"/>
      <c r="AN156" s="65"/>
      <c r="AW156" s="66"/>
    </row>
    <row r="157" spans="21:49" ht="15.75" customHeight="1">
      <c r="U157" s="64"/>
      <c r="W157" s="64"/>
      <c r="AN157" s="65"/>
      <c r="AW157" s="66"/>
    </row>
    <row r="158" spans="21:49" ht="15.75" customHeight="1">
      <c r="U158" s="64"/>
      <c r="W158" s="64"/>
      <c r="AN158" s="65"/>
      <c r="AW158" s="66"/>
    </row>
    <row r="159" spans="21:49" ht="15.75" customHeight="1">
      <c r="U159" s="64"/>
      <c r="W159" s="64"/>
      <c r="AN159" s="65"/>
      <c r="AW159" s="66"/>
    </row>
    <row r="160" spans="21:49" ht="15.75" customHeight="1">
      <c r="U160" s="64"/>
      <c r="W160" s="64"/>
      <c r="AN160" s="65"/>
      <c r="AW160" s="66"/>
    </row>
    <row r="161" spans="21:49" ht="15.75" customHeight="1">
      <c r="U161" s="64"/>
      <c r="W161" s="64"/>
      <c r="AN161" s="65"/>
      <c r="AW161" s="66"/>
    </row>
    <row r="162" spans="21:49" ht="15.75" customHeight="1">
      <c r="U162" s="64"/>
      <c r="W162" s="64"/>
      <c r="AN162" s="65"/>
      <c r="AW162" s="66"/>
    </row>
    <row r="163" spans="21:49" ht="15.75" customHeight="1">
      <c r="U163" s="64"/>
      <c r="W163" s="64"/>
      <c r="AN163" s="65"/>
      <c r="AW163" s="66"/>
    </row>
    <row r="164" spans="21:49" ht="15.75" customHeight="1">
      <c r="U164" s="64"/>
      <c r="W164" s="64"/>
      <c r="AN164" s="65"/>
      <c r="AW164" s="66"/>
    </row>
    <row r="165" spans="21:49" ht="15.75" customHeight="1">
      <c r="U165" s="64"/>
      <c r="W165" s="64"/>
      <c r="AN165" s="65"/>
      <c r="AW165" s="66"/>
    </row>
    <row r="166" spans="21:49" ht="15.75" customHeight="1">
      <c r="U166" s="64"/>
      <c r="W166" s="64"/>
      <c r="AN166" s="65"/>
      <c r="AW166" s="66"/>
    </row>
    <row r="167" spans="21:49" ht="15.75" customHeight="1">
      <c r="U167" s="64"/>
      <c r="W167" s="64"/>
      <c r="AN167" s="65"/>
      <c r="AW167" s="66"/>
    </row>
    <row r="168" spans="21:49" ht="15.75" customHeight="1">
      <c r="U168" s="64"/>
      <c r="W168" s="64"/>
      <c r="AN168" s="65"/>
      <c r="AW168" s="66"/>
    </row>
    <row r="169" spans="21:49" ht="15.75" customHeight="1">
      <c r="U169" s="64"/>
      <c r="W169" s="64"/>
      <c r="AN169" s="65"/>
      <c r="AW169" s="66"/>
    </row>
    <row r="170" spans="21:49" ht="15.75" customHeight="1">
      <c r="U170" s="64"/>
      <c r="W170" s="64"/>
      <c r="AN170" s="65"/>
      <c r="AW170" s="66"/>
    </row>
    <row r="171" spans="21:49" ht="15.75" customHeight="1">
      <c r="U171" s="64"/>
      <c r="W171" s="64"/>
      <c r="AN171" s="65"/>
      <c r="AW171" s="66"/>
    </row>
    <row r="172" spans="21:49" ht="15.75" customHeight="1">
      <c r="U172" s="64"/>
      <c r="W172" s="64"/>
      <c r="AN172" s="65"/>
      <c r="AW172" s="66"/>
    </row>
    <row r="173" spans="21:49" ht="15.75" customHeight="1">
      <c r="U173" s="64"/>
      <c r="W173" s="64"/>
      <c r="AN173" s="65"/>
      <c r="AW173" s="66"/>
    </row>
    <row r="174" spans="21:49" ht="15.75" customHeight="1">
      <c r="U174" s="64"/>
      <c r="W174" s="64"/>
      <c r="AN174" s="65"/>
      <c r="AW174" s="66"/>
    </row>
    <row r="175" spans="21:49" ht="15.75" customHeight="1">
      <c r="U175" s="64"/>
      <c r="W175" s="64"/>
      <c r="AN175" s="65"/>
      <c r="AW175" s="66"/>
    </row>
    <row r="176" spans="21:49" ht="15.75" customHeight="1">
      <c r="U176" s="64"/>
      <c r="W176" s="64"/>
      <c r="AN176" s="65"/>
      <c r="AW176" s="66"/>
    </row>
    <row r="177" spans="21:49" ht="15.75" customHeight="1">
      <c r="U177" s="64"/>
      <c r="W177" s="64"/>
      <c r="AN177" s="65"/>
      <c r="AW177" s="66"/>
    </row>
    <row r="178" spans="21:49" ht="15.75" customHeight="1">
      <c r="U178" s="64"/>
      <c r="W178" s="64"/>
      <c r="AN178" s="65"/>
      <c r="AW178" s="66"/>
    </row>
    <row r="179" spans="21:49" ht="15.75" customHeight="1">
      <c r="U179" s="64"/>
      <c r="W179" s="64"/>
      <c r="AN179" s="65"/>
      <c r="AW179" s="66"/>
    </row>
    <row r="180" spans="21:49" ht="15.75" customHeight="1">
      <c r="U180" s="64"/>
      <c r="W180" s="64"/>
      <c r="AN180" s="65"/>
      <c r="AW180" s="66"/>
    </row>
    <row r="181" spans="21:49" ht="15.75" customHeight="1">
      <c r="U181" s="64"/>
      <c r="W181" s="64"/>
      <c r="AN181" s="65"/>
      <c r="AW181" s="66"/>
    </row>
    <row r="182" spans="21:49" ht="15.75" customHeight="1">
      <c r="U182" s="64"/>
      <c r="W182" s="64"/>
      <c r="AN182" s="65"/>
      <c r="AW182" s="66"/>
    </row>
    <row r="183" spans="21:49" ht="15.75" customHeight="1">
      <c r="U183" s="64"/>
      <c r="W183" s="64"/>
      <c r="AN183" s="65"/>
      <c r="AW183" s="66"/>
    </row>
    <row r="184" spans="21:49" ht="15.75" customHeight="1">
      <c r="U184" s="64"/>
      <c r="W184" s="64"/>
      <c r="AN184" s="65"/>
      <c r="AW184" s="66"/>
    </row>
    <row r="185" spans="21:49" ht="15.75" customHeight="1">
      <c r="U185" s="64"/>
      <c r="W185" s="64"/>
      <c r="AN185" s="65"/>
      <c r="AW185" s="66"/>
    </row>
    <row r="186" spans="21:49" ht="15.75" customHeight="1">
      <c r="U186" s="64"/>
      <c r="W186" s="64"/>
      <c r="AN186" s="65"/>
      <c r="AW186" s="66"/>
    </row>
    <row r="187" spans="21:49" ht="15.75" customHeight="1">
      <c r="U187" s="64"/>
      <c r="W187" s="64"/>
      <c r="AN187" s="65"/>
      <c r="AW187" s="66"/>
    </row>
    <row r="188" spans="21:49" ht="15.75" customHeight="1">
      <c r="U188" s="64"/>
      <c r="W188" s="64"/>
      <c r="AN188" s="65"/>
      <c r="AW188" s="66"/>
    </row>
    <row r="189" spans="21:49" ht="15.75" customHeight="1">
      <c r="U189" s="64"/>
      <c r="W189" s="64"/>
      <c r="AN189" s="65"/>
      <c r="AW189" s="66"/>
    </row>
    <row r="190" spans="21:49" ht="15.75" customHeight="1">
      <c r="U190" s="64"/>
      <c r="W190" s="64"/>
      <c r="AN190" s="65"/>
      <c r="AW190" s="66"/>
    </row>
    <row r="191" spans="21:49" ht="15.75" customHeight="1">
      <c r="U191" s="64"/>
      <c r="W191" s="64"/>
      <c r="AN191" s="65"/>
      <c r="AW191" s="66"/>
    </row>
    <row r="192" spans="21:49" ht="15.75" customHeight="1">
      <c r="U192" s="64"/>
      <c r="W192" s="64"/>
      <c r="AN192" s="65"/>
      <c r="AW192" s="66"/>
    </row>
    <row r="193" spans="21:49" ht="15.75" customHeight="1">
      <c r="U193" s="64"/>
      <c r="W193" s="64"/>
      <c r="AN193" s="65"/>
      <c r="AW193" s="66"/>
    </row>
    <row r="194" spans="21:49" ht="15.75" customHeight="1">
      <c r="U194" s="64"/>
      <c r="W194" s="64"/>
      <c r="AN194" s="65"/>
      <c r="AW194" s="66"/>
    </row>
    <row r="195" spans="21:49" ht="15.75" customHeight="1">
      <c r="U195" s="64"/>
      <c r="W195" s="64"/>
      <c r="AN195" s="65"/>
      <c r="AW195" s="66"/>
    </row>
    <row r="196" spans="21:49" ht="15.75" customHeight="1">
      <c r="U196" s="64"/>
      <c r="W196" s="64"/>
      <c r="AN196" s="65"/>
      <c r="AW196" s="66"/>
    </row>
    <row r="197" spans="21:49" ht="15.75" customHeight="1">
      <c r="U197" s="64"/>
      <c r="W197" s="64"/>
      <c r="AN197" s="65"/>
      <c r="AW197" s="66"/>
    </row>
    <row r="198" spans="21:49" ht="15.75" customHeight="1">
      <c r="U198" s="64"/>
      <c r="W198" s="64"/>
      <c r="AN198" s="65"/>
      <c r="AW198" s="66"/>
    </row>
    <row r="199" spans="21:49" ht="15.75" customHeight="1">
      <c r="U199" s="64"/>
      <c r="W199" s="64"/>
      <c r="AN199" s="65"/>
      <c r="AW199" s="66"/>
    </row>
    <row r="200" spans="21:49" ht="15.75" customHeight="1">
      <c r="U200" s="64"/>
      <c r="W200" s="64"/>
      <c r="AN200" s="65"/>
      <c r="AW200" s="66"/>
    </row>
    <row r="201" spans="21:49" ht="15.75" customHeight="1">
      <c r="U201" s="64"/>
      <c r="W201" s="64"/>
      <c r="AN201" s="65"/>
      <c r="AW201" s="66"/>
    </row>
    <row r="202" spans="21:49" ht="15.75" customHeight="1">
      <c r="U202" s="64"/>
      <c r="W202" s="64"/>
      <c r="AN202" s="65"/>
      <c r="AW202" s="66"/>
    </row>
    <row r="203" spans="21:49" ht="15.75" customHeight="1">
      <c r="U203" s="64"/>
      <c r="W203" s="64"/>
      <c r="AN203" s="65"/>
      <c r="AW203" s="66"/>
    </row>
    <row r="204" spans="21:49" ht="15.75" customHeight="1">
      <c r="U204" s="64"/>
      <c r="W204" s="64"/>
      <c r="AN204" s="65"/>
      <c r="AW204" s="66"/>
    </row>
    <row r="205" spans="21:49" ht="15.75" customHeight="1">
      <c r="U205" s="64"/>
      <c r="W205" s="64"/>
      <c r="AN205" s="65"/>
      <c r="AW205" s="66"/>
    </row>
    <row r="206" spans="21:49" ht="15.75" customHeight="1">
      <c r="U206" s="64"/>
      <c r="W206" s="64"/>
      <c r="AN206" s="65"/>
      <c r="AW206" s="66"/>
    </row>
    <row r="207" spans="21:49" ht="15.75" customHeight="1">
      <c r="U207" s="64"/>
      <c r="W207" s="64"/>
      <c r="AN207" s="65"/>
      <c r="AW207" s="66"/>
    </row>
    <row r="208" spans="21:49" ht="15.75" customHeight="1">
      <c r="U208" s="64"/>
      <c r="W208" s="64"/>
      <c r="AN208" s="65"/>
      <c r="AW208" s="66"/>
    </row>
    <row r="209" spans="21:49" ht="15.75" customHeight="1">
      <c r="U209" s="64"/>
      <c r="W209" s="64"/>
      <c r="AN209" s="65"/>
      <c r="AW209" s="66"/>
    </row>
    <row r="210" spans="21:49" ht="15.75" customHeight="1">
      <c r="U210" s="64"/>
      <c r="W210" s="64"/>
      <c r="AN210" s="65"/>
      <c r="AW210" s="66"/>
    </row>
    <row r="211" spans="21:49" ht="15.75" customHeight="1">
      <c r="U211" s="64"/>
      <c r="W211" s="64"/>
      <c r="AN211" s="65"/>
      <c r="AW211" s="66"/>
    </row>
    <row r="212" spans="21:49" ht="15.75" customHeight="1">
      <c r="U212" s="64"/>
      <c r="W212" s="64"/>
      <c r="AN212" s="65"/>
      <c r="AW212" s="66"/>
    </row>
    <row r="213" spans="21:49" ht="15.75" customHeight="1">
      <c r="U213" s="64"/>
      <c r="W213" s="64"/>
      <c r="AN213" s="65"/>
      <c r="AW213" s="66"/>
    </row>
    <row r="214" spans="21:49" ht="15.75" customHeight="1">
      <c r="U214" s="64"/>
      <c r="W214" s="64"/>
      <c r="AN214" s="65"/>
      <c r="AW214" s="66"/>
    </row>
    <row r="215" spans="21:49" ht="15.75" customHeight="1">
      <c r="U215" s="64"/>
      <c r="W215" s="64"/>
      <c r="AN215" s="65"/>
      <c r="AW215" s="66"/>
    </row>
    <row r="216" spans="21:49" ht="15.75" customHeight="1">
      <c r="U216" s="64"/>
      <c r="W216" s="64"/>
      <c r="AN216" s="65"/>
      <c r="AW216" s="66"/>
    </row>
    <row r="217" spans="21:49" ht="15.75" customHeight="1">
      <c r="U217" s="64"/>
      <c r="W217" s="64"/>
      <c r="AN217" s="65"/>
      <c r="AW217" s="66"/>
    </row>
    <row r="218" spans="21:49" ht="15.75" customHeight="1">
      <c r="U218" s="64"/>
      <c r="W218" s="64"/>
      <c r="AN218" s="65"/>
      <c r="AW218" s="66"/>
    </row>
    <row r="219" spans="21:49" ht="15.75" customHeight="1">
      <c r="U219" s="64"/>
      <c r="W219" s="64"/>
      <c r="AN219" s="65"/>
      <c r="AW219" s="66"/>
    </row>
    <row r="220" spans="21:49" ht="15.75" customHeight="1">
      <c r="U220" s="64"/>
      <c r="W220" s="64"/>
      <c r="AN220" s="65"/>
      <c r="AW220" s="66"/>
    </row>
    <row r="221" spans="21:49" ht="15.75" customHeight="1">
      <c r="U221" s="64"/>
      <c r="W221" s="64"/>
      <c r="AN221" s="65"/>
      <c r="AW221" s="66"/>
    </row>
    <row r="222" spans="21:49" ht="15.75" customHeight="1">
      <c r="U222" s="64"/>
      <c r="W222" s="64"/>
      <c r="AN222" s="65"/>
      <c r="AW222" s="66"/>
    </row>
    <row r="223" spans="21:49" ht="15.75" customHeight="1">
      <c r="U223" s="64"/>
      <c r="W223" s="64"/>
      <c r="AN223" s="65"/>
      <c r="AW223" s="66"/>
    </row>
    <row r="224" spans="21:49" ht="15.75" customHeight="1">
      <c r="U224" s="64"/>
      <c r="W224" s="64"/>
      <c r="AN224" s="65"/>
      <c r="AW224" s="66"/>
    </row>
    <row r="225" spans="21:49" ht="15.75" customHeight="1">
      <c r="U225" s="64"/>
      <c r="W225" s="64"/>
      <c r="AN225" s="65"/>
      <c r="AW225" s="66"/>
    </row>
    <row r="226" spans="21:49" ht="15.75" customHeight="1">
      <c r="U226" s="64"/>
      <c r="W226" s="64"/>
      <c r="AN226" s="65"/>
      <c r="AW226" s="66"/>
    </row>
    <row r="227" spans="21:49" ht="15.75" customHeight="1">
      <c r="U227" s="64"/>
      <c r="W227" s="64"/>
      <c r="AN227" s="65"/>
      <c r="AW227" s="66"/>
    </row>
    <row r="228" spans="21:49" ht="15.75" customHeight="1">
      <c r="U228" s="64"/>
      <c r="W228" s="64"/>
      <c r="AN228" s="65"/>
      <c r="AW228" s="66"/>
    </row>
    <row r="229" spans="21:49" ht="15.75" customHeight="1">
      <c r="U229" s="64"/>
      <c r="W229" s="64"/>
      <c r="AN229" s="65"/>
      <c r="AW229" s="66"/>
    </row>
    <row r="230" spans="21:49" ht="15.75" customHeight="1">
      <c r="U230" s="64"/>
      <c r="W230" s="64"/>
      <c r="AN230" s="65"/>
      <c r="AW230" s="66"/>
    </row>
    <row r="231" spans="21:49" ht="15.75" customHeight="1">
      <c r="U231" s="64"/>
      <c r="W231" s="64"/>
      <c r="AN231" s="65"/>
      <c r="AW231" s="66"/>
    </row>
    <row r="232" spans="21:49" ht="15.75" customHeight="1">
      <c r="U232" s="64"/>
      <c r="W232" s="64"/>
      <c r="AN232" s="65"/>
      <c r="AW232" s="66"/>
    </row>
    <row r="233" spans="21:49" ht="15.75" customHeight="1">
      <c r="U233" s="64"/>
      <c r="W233" s="64"/>
      <c r="AN233" s="65"/>
      <c r="AW233" s="66"/>
    </row>
    <row r="234" spans="21:49" ht="15.75" customHeight="1">
      <c r="U234" s="64"/>
      <c r="W234" s="64"/>
      <c r="AN234" s="65"/>
      <c r="AW234" s="66"/>
    </row>
    <row r="235" spans="21:49" ht="15.75" customHeight="1">
      <c r="U235" s="64"/>
      <c r="W235" s="64"/>
      <c r="AN235" s="65"/>
      <c r="AW235" s="66"/>
    </row>
    <row r="236" spans="21:49" ht="15.75" customHeight="1">
      <c r="U236" s="64"/>
      <c r="W236" s="64"/>
      <c r="AN236" s="65"/>
      <c r="AW236" s="66"/>
    </row>
    <row r="237" spans="21:49" ht="15.75" customHeight="1">
      <c r="U237" s="64"/>
      <c r="W237" s="64"/>
      <c r="AN237" s="65"/>
      <c r="AW237" s="66"/>
    </row>
    <row r="238" spans="21:49" ht="15.75" customHeight="1">
      <c r="U238" s="64"/>
      <c r="W238" s="64"/>
      <c r="AN238" s="65"/>
      <c r="AW238" s="66"/>
    </row>
    <row r="239" spans="21:49" ht="15.75" customHeight="1">
      <c r="U239" s="64"/>
      <c r="W239" s="64"/>
      <c r="AN239" s="65"/>
      <c r="AW239" s="66"/>
    </row>
    <row r="240" spans="21:49" ht="15.75" customHeight="1">
      <c r="U240" s="64"/>
      <c r="W240" s="64"/>
      <c r="AN240" s="65"/>
      <c r="AW240" s="66"/>
    </row>
    <row r="241" spans="21:49" ht="15.75" customHeight="1">
      <c r="U241" s="64"/>
      <c r="W241" s="64"/>
      <c r="AN241" s="65"/>
      <c r="AW241" s="66"/>
    </row>
    <row r="242" spans="21:49" ht="15.75" customHeight="1">
      <c r="U242" s="64"/>
      <c r="W242" s="64"/>
      <c r="AN242" s="65"/>
      <c r="AW242" s="66"/>
    </row>
    <row r="243" spans="21:49" ht="15.75" customHeight="1">
      <c r="U243" s="64"/>
      <c r="W243" s="64"/>
      <c r="AN243" s="65"/>
      <c r="AW243" s="66"/>
    </row>
    <row r="244" spans="21:49" ht="15.75" customHeight="1">
      <c r="U244" s="64"/>
      <c r="W244" s="64"/>
      <c r="AN244" s="65"/>
      <c r="AW244" s="66"/>
    </row>
    <row r="245" spans="21:49" ht="15.75" customHeight="1">
      <c r="U245" s="64"/>
      <c r="W245" s="64"/>
      <c r="AN245" s="65"/>
      <c r="AW245" s="66"/>
    </row>
    <row r="246" spans="21:49" ht="15.75" customHeight="1">
      <c r="U246" s="64"/>
      <c r="W246" s="64"/>
      <c r="AN246" s="65"/>
      <c r="AW246" s="66"/>
    </row>
    <row r="247" spans="21:49" ht="15.75" customHeight="1">
      <c r="U247" s="64"/>
      <c r="W247" s="64"/>
      <c r="AN247" s="65"/>
      <c r="AW247" s="66"/>
    </row>
    <row r="248" spans="21:49" ht="15.75" customHeight="1">
      <c r="U248" s="64"/>
      <c r="W248" s="64"/>
      <c r="AN248" s="65"/>
      <c r="AW248" s="66"/>
    </row>
    <row r="249" spans="21:49" ht="15.75" customHeight="1">
      <c r="U249" s="64"/>
      <c r="W249" s="64"/>
      <c r="AN249" s="65"/>
      <c r="AW249" s="66"/>
    </row>
    <row r="250" spans="21:49" ht="15.75" customHeight="1">
      <c r="U250" s="64"/>
      <c r="W250" s="64"/>
      <c r="AN250" s="65"/>
      <c r="AW250" s="66"/>
    </row>
    <row r="251" spans="21:49" ht="15.75" customHeight="1">
      <c r="U251" s="64"/>
      <c r="W251" s="64"/>
      <c r="AN251" s="65"/>
      <c r="AW251" s="66"/>
    </row>
    <row r="252" spans="21:49" ht="15.75" customHeight="1">
      <c r="U252" s="64"/>
      <c r="W252" s="64"/>
      <c r="AN252" s="65"/>
      <c r="AW252" s="66"/>
    </row>
    <row r="253" spans="21:49" ht="15.75" customHeight="1">
      <c r="U253" s="64"/>
      <c r="W253" s="64"/>
      <c r="AN253" s="65"/>
      <c r="AW253" s="66"/>
    </row>
    <row r="254" spans="21:49" ht="15.75" customHeight="1">
      <c r="U254" s="64"/>
      <c r="W254" s="64"/>
      <c r="AN254" s="65"/>
      <c r="AW254" s="66"/>
    </row>
    <row r="255" spans="21:49" ht="15.75" customHeight="1">
      <c r="U255" s="64"/>
      <c r="W255" s="64"/>
      <c r="AN255" s="65"/>
      <c r="AW255" s="66"/>
    </row>
    <row r="256" spans="21:49" ht="15.75" customHeight="1">
      <c r="U256" s="64"/>
      <c r="W256" s="64"/>
      <c r="AN256" s="65"/>
      <c r="AW256" s="66"/>
    </row>
    <row r="257" spans="21:49" ht="15.75" customHeight="1">
      <c r="U257" s="64"/>
      <c r="W257" s="64"/>
      <c r="AN257" s="65"/>
      <c r="AW257" s="66"/>
    </row>
    <row r="258" spans="21:49" ht="15.75" customHeight="1">
      <c r="U258" s="64"/>
      <c r="W258" s="64"/>
      <c r="AN258" s="65"/>
      <c r="AW258" s="66"/>
    </row>
    <row r="259" spans="21:49" ht="15.75" customHeight="1">
      <c r="U259" s="64"/>
      <c r="W259" s="64"/>
      <c r="AN259" s="65"/>
      <c r="AW259" s="66"/>
    </row>
    <row r="260" spans="21:49" ht="15.75" customHeight="1">
      <c r="U260" s="64"/>
      <c r="W260" s="64"/>
      <c r="AN260" s="65"/>
      <c r="AW260" s="66"/>
    </row>
    <row r="261" spans="21:49" ht="15.75" customHeight="1">
      <c r="U261" s="64"/>
      <c r="W261" s="64"/>
      <c r="AN261" s="65"/>
      <c r="AW261" s="66"/>
    </row>
    <row r="262" spans="21:49" ht="15.75" customHeight="1">
      <c r="U262" s="64"/>
      <c r="W262" s="64"/>
      <c r="AN262" s="65"/>
      <c r="AW262" s="66"/>
    </row>
    <row r="263" spans="21:49" ht="15.75" customHeight="1">
      <c r="U263" s="64"/>
      <c r="W263" s="64"/>
      <c r="AN263" s="65"/>
      <c r="AW263" s="66"/>
    </row>
    <row r="264" spans="21:49" ht="15.75" customHeight="1">
      <c r="U264" s="64"/>
      <c r="W264" s="64"/>
      <c r="AN264" s="65"/>
      <c r="AW264" s="66"/>
    </row>
    <row r="265" spans="21:49" ht="15.75" customHeight="1">
      <c r="U265" s="64"/>
      <c r="W265" s="64"/>
      <c r="AN265" s="65"/>
      <c r="AW265" s="66"/>
    </row>
    <row r="266" spans="21:49" ht="15.75" customHeight="1">
      <c r="U266" s="64"/>
      <c r="W266" s="64"/>
      <c r="AN266" s="65"/>
      <c r="AW266" s="66"/>
    </row>
    <row r="267" spans="21:49" ht="15.75" customHeight="1">
      <c r="U267" s="64"/>
      <c r="W267" s="64"/>
      <c r="AN267" s="65"/>
      <c r="AW267" s="66"/>
    </row>
    <row r="268" spans="21:49" ht="15.75" customHeight="1">
      <c r="U268" s="64"/>
      <c r="W268" s="64"/>
      <c r="AN268" s="65"/>
      <c r="AW268" s="66"/>
    </row>
    <row r="269" spans="21:49" ht="15.75" customHeight="1">
      <c r="U269" s="64"/>
      <c r="W269" s="64"/>
      <c r="AN269" s="65"/>
      <c r="AW269" s="66"/>
    </row>
    <row r="270" spans="21:49" ht="15.75" customHeight="1">
      <c r="U270" s="64"/>
      <c r="W270" s="64"/>
      <c r="AN270" s="65"/>
      <c r="AW270" s="66"/>
    </row>
    <row r="271" spans="21:49" ht="15.75" customHeight="1">
      <c r="U271" s="64"/>
      <c r="W271" s="64"/>
      <c r="AN271" s="65"/>
      <c r="AW271" s="66"/>
    </row>
    <row r="272" spans="21:49" ht="15.75" customHeight="1">
      <c r="U272" s="64"/>
      <c r="W272" s="64"/>
      <c r="AN272" s="65"/>
      <c r="AW272" s="66"/>
    </row>
    <row r="273" spans="21:49" ht="15.75" customHeight="1">
      <c r="U273" s="64"/>
      <c r="W273" s="64"/>
      <c r="AN273" s="65"/>
      <c r="AW273" s="66"/>
    </row>
    <row r="274" spans="21:49" ht="15.75" customHeight="1">
      <c r="U274" s="64"/>
      <c r="W274" s="64"/>
      <c r="AN274" s="65"/>
      <c r="AW274" s="66"/>
    </row>
    <row r="275" spans="21:49" ht="15.75" customHeight="1">
      <c r="U275" s="64"/>
      <c r="W275" s="64"/>
      <c r="AN275" s="65"/>
      <c r="AW275" s="66"/>
    </row>
    <row r="276" spans="21:49" ht="15.75" customHeight="1">
      <c r="U276" s="64"/>
      <c r="W276" s="64"/>
      <c r="AN276" s="65"/>
      <c r="AW276" s="66"/>
    </row>
    <row r="277" spans="21:49" ht="15.75" customHeight="1">
      <c r="U277" s="64"/>
      <c r="W277" s="64"/>
      <c r="AN277" s="65"/>
      <c r="AW277" s="66"/>
    </row>
    <row r="278" spans="21:49" ht="15.75" customHeight="1">
      <c r="U278" s="64"/>
      <c r="W278" s="64"/>
      <c r="AN278" s="65"/>
      <c r="AW278" s="66"/>
    </row>
    <row r="279" spans="21:49" ht="15.75" customHeight="1">
      <c r="U279" s="64"/>
      <c r="W279" s="64"/>
      <c r="AN279" s="65"/>
      <c r="AW279" s="66"/>
    </row>
    <row r="280" spans="21:49" ht="15.75" customHeight="1">
      <c r="U280" s="64"/>
      <c r="W280" s="64"/>
      <c r="AN280" s="65"/>
      <c r="AW280" s="66"/>
    </row>
    <row r="281" spans="21:49" ht="15.75" customHeight="1">
      <c r="U281" s="64"/>
      <c r="W281" s="64"/>
      <c r="AN281" s="65"/>
      <c r="AW281" s="66"/>
    </row>
    <row r="282" spans="21:49" ht="15.75" customHeight="1">
      <c r="U282" s="64"/>
      <c r="W282" s="64"/>
      <c r="AN282" s="65"/>
      <c r="AW282" s="66"/>
    </row>
    <row r="283" spans="21:49" ht="15.75" customHeight="1">
      <c r="U283" s="64"/>
      <c r="W283" s="64"/>
      <c r="AN283" s="65"/>
      <c r="AW283" s="66"/>
    </row>
    <row r="284" spans="21:49" ht="15.75" customHeight="1">
      <c r="U284" s="64"/>
      <c r="W284" s="64"/>
      <c r="AN284" s="65"/>
      <c r="AW284" s="66"/>
    </row>
    <row r="285" spans="21:49" ht="15.75" customHeight="1">
      <c r="U285" s="64"/>
      <c r="W285" s="64"/>
      <c r="AN285" s="65"/>
      <c r="AW285" s="66"/>
    </row>
    <row r="286" spans="21:49" ht="15.75" customHeight="1">
      <c r="U286" s="64"/>
      <c r="W286" s="64"/>
      <c r="AN286" s="65"/>
      <c r="AW286" s="66"/>
    </row>
    <row r="287" spans="21:49" ht="15.75" customHeight="1">
      <c r="U287" s="64"/>
      <c r="W287" s="64"/>
      <c r="AN287" s="65"/>
      <c r="AW287" s="66"/>
    </row>
    <row r="288" spans="21:49" ht="15.75" customHeight="1">
      <c r="U288" s="64"/>
      <c r="W288" s="64"/>
      <c r="AN288" s="65"/>
      <c r="AW288" s="66"/>
    </row>
    <row r="289" spans="21:49" ht="15.75" customHeight="1">
      <c r="U289" s="64"/>
      <c r="W289" s="64"/>
      <c r="AN289" s="65"/>
      <c r="AW289" s="66"/>
    </row>
    <row r="290" spans="21:49" ht="15.75" customHeight="1">
      <c r="U290" s="64"/>
      <c r="W290" s="64"/>
      <c r="AN290" s="65"/>
      <c r="AW290" s="66"/>
    </row>
    <row r="291" spans="21:49" ht="15.75" customHeight="1">
      <c r="U291" s="64"/>
      <c r="W291" s="64"/>
      <c r="AN291" s="65"/>
      <c r="AW291" s="66"/>
    </row>
    <row r="292" spans="21:49" ht="15.75" customHeight="1">
      <c r="U292" s="64"/>
      <c r="W292" s="64"/>
      <c r="AN292" s="65"/>
      <c r="AW292" s="66"/>
    </row>
    <row r="293" spans="21:49" ht="15.75" customHeight="1">
      <c r="U293" s="64"/>
      <c r="W293" s="64"/>
      <c r="AN293" s="65"/>
      <c r="AW293" s="66"/>
    </row>
    <row r="294" spans="21:49" ht="15.75" customHeight="1">
      <c r="U294" s="64"/>
      <c r="W294" s="64"/>
      <c r="AN294" s="65"/>
      <c r="AW294" s="66"/>
    </row>
    <row r="295" spans="21:49" ht="15.75" customHeight="1">
      <c r="U295" s="64"/>
      <c r="W295" s="64"/>
      <c r="AN295" s="65"/>
      <c r="AW295" s="66"/>
    </row>
    <row r="296" spans="21:49" ht="15.75" customHeight="1">
      <c r="U296" s="64"/>
      <c r="W296" s="64"/>
      <c r="AN296" s="65"/>
      <c r="AW296" s="66"/>
    </row>
    <row r="297" spans="21:49" ht="15.75" customHeight="1">
      <c r="U297" s="64"/>
      <c r="W297" s="64"/>
      <c r="AN297" s="65"/>
      <c r="AW297" s="66"/>
    </row>
    <row r="298" spans="21:49" ht="15.75" customHeight="1">
      <c r="U298" s="64"/>
      <c r="W298" s="64"/>
      <c r="AN298" s="65"/>
      <c r="AW298" s="66"/>
    </row>
    <row r="299" spans="21:49" ht="15.75" customHeight="1">
      <c r="U299" s="64"/>
      <c r="W299" s="64"/>
      <c r="AN299" s="65"/>
      <c r="AW299" s="66"/>
    </row>
    <row r="300" spans="21:49" ht="15.75" customHeight="1">
      <c r="U300" s="64"/>
      <c r="W300" s="64"/>
      <c r="AN300" s="65"/>
      <c r="AW300" s="66"/>
    </row>
    <row r="301" spans="21:49" ht="15.75" customHeight="1">
      <c r="U301" s="64"/>
      <c r="W301" s="64"/>
      <c r="AN301" s="65"/>
      <c r="AW301" s="66"/>
    </row>
    <row r="302" spans="21:49" ht="15.75" customHeight="1">
      <c r="U302" s="64"/>
      <c r="W302" s="64"/>
      <c r="AN302" s="65"/>
      <c r="AW302" s="66"/>
    </row>
    <row r="303" spans="21:49" ht="15.75" customHeight="1">
      <c r="U303" s="64"/>
      <c r="W303" s="64"/>
      <c r="AN303" s="65"/>
      <c r="AW303" s="66"/>
    </row>
    <row r="304" spans="21:49" ht="15.75" customHeight="1">
      <c r="U304" s="64"/>
      <c r="W304" s="64"/>
      <c r="AN304" s="65"/>
      <c r="AW304" s="66"/>
    </row>
    <row r="305" spans="21:49" ht="15.75" customHeight="1">
      <c r="U305" s="64"/>
      <c r="W305" s="64"/>
      <c r="AN305" s="65"/>
      <c r="AW305" s="66"/>
    </row>
    <row r="306" spans="21:49" ht="15.75" customHeight="1">
      <c r="U306" s="64"/>
      <c r="W306" s="64"/>
      <c r="AN306" s="65"/>
      <c r="AW306" s="66"/>
    </row>
    <row r="307" spans="21:49" ht="15.75" customHeight="1">
      <c r="U307" s="64"/>
      <c r="W307" s="64"/>
      <c r="AN307" s="65"/>
      <c r="AW307" s="66"/>
    </row>
    <row r="308" spans="21:49" ht="15.75" customHeight="1">
      <c r="U308" s="64"/>
      <c r="W308" s="64"/>
      <c r="AN308" s="65"/>
      <c r="AW308" s="66"/>
    </row>
    <row r="309" spans="21:49" ht="15.75" customHeight="1">
      <c r="U309" s="64"/>
      <c r="W309" s="64"/>
      <c r="AN309" s="65"/>
      <c r="AW309" s="66"/>
    </row>
    <row r="310" spans="21:49" ht="15.75" customHeight="1">
      <c r="U310" s="64"/>
      <c r="W310" s="64"/>
      <c r="AN310" s="65"/>
      <c r="AW310" s="66"/>
    </row>
    <row r="311" spans="21:49" ht="15.75" customHeight="1">
      <c r="U311" s="64"/>
      <c r="W311" s="64"/>
      <c r="AN311" s="65"/>
      <c r="AW311" s="66"/>
    </row>
    <row r="312" spans="21:49" ht="15.75" customHeight="1">
      <c r="U312" s="64"/>
      <c r="W312" s="64"/>
      <c r="AN312" s="65"/>
      <c r="AW312" s="66"/>
    </row>
    <row r="313" spans="21:49" ht="15.75" customHeight="1">
      <c r="U313" s="64"/>
      <c r="W313" s="64"/>
      <c r="AN313" s="65"/>
      <c r="AW313" s="66"/>
    </row>
    <row r="314" spans="21:49" ht="15.75" customHeight="1">
      <c r="U314" s="64"/>
      <c r="W314" s="64"/>
      <c r="AN314" s="65"/>
      <c r="AW314" s="66"/>
    </row>
    <row r="315" spans="21:49" ht="15.75" customHeight="1">
      <c r="U315" s="64"/>
      <c r="W315" s="64"/>
      <c r="AN315" s="65"/>
      <c r="AW315" s="66"/>
    </row>
    <row r="316" spans="21:49" ht="15.75" customHeight="1">
      <c r="U316" s="64"/>
      <c r="W316" s="64"/>
      <c r="AN316" s="65"/>
      <c r="AW316" s="66"/>
    </row>
    <row r="317" spans="21:49" ht="15.75" customHeight="1">
      <c r="U317" s="64"/>
      <c r="W317" s="64"/>
      <c r="AN317" s="65"/>
      <c r="AW317" s="66"/>
    </row>
    <row r="318" spans="21:49" ht="15.75" customHeight="1">
      <c r="U318" s="64"/>
      <c r="W318" s="64"/>
      <c r="AN318" s="65"/>
      <c r="AW318" s="66"/>
    </row>
    <row r="319" spans="21:49" ht="15.75" customHeight="1">
      <c r="U319" s="64"/>
      <c r="W319" s="64"/>
      <c r="AN319" s="65"/>
      <c r="AW319" s="66"/>
    </row>
    <row r="320" spans="21:49" ht="15.75" customHeight="1">
      <c r="U320" s="64"/>
      <c r="W320" s="64"/>
      <c r="AN320" s="65"/>
      <c r="AW320" s="66"/>
    </row>
    <row r="321" spans="21:49" ht="15.75" customHeight="1">
      <c r="U321" s="64"/>
      <c r="W321" s="64"/>
      <c r="AN321" s="65"/>
      <c r="AW321" s="66"/>
    </row>
    <row r="322" spans="21:49" ht="15.75" customHeight="1">
      <c r="U322" s="64"/>
      <c r="W322" s="64"/>
      <c r="AN322" s="65"/>
      <c r="AW322" s="66"/>
    </row>
    <row r="323" spans="21:49" ht="15.75" customHeight="1">
      <c r="U323" s="64"/>
      <c r="W323" s="64"/>
      <c r="AN323" s="65"/>
      <c r="AW323" s="66"/>
    </row>
    <row r="324" spans="21:49" ht="15.75" customHeight="1">
      <c r="U324" s="64"/>
      <c r="W324" s="64"/>
      <c r="AN324" s="65"/>
      <c r="AW324" s="66"/>
    </row>
    <row r="325" spans="21:49" ht="15.75" customHeight="1">
      <c r="U325" s="64"/>
      <c r="W325" s="64"/>
      <c r="AN325" s="65"/>
      <c r="AW325" s="66"/>
    </row>
    <row r="326" spans="21:49" ht="15.75" customHeight="1">
      <c r="U326" s="64"/>
      <c r="W326" s="64"/>
      <c r="AN326" s="65"/>
      <c r="AW326" s="66"/>
    </row>
    <row r="327" spans="21:49" ht="15.75" customHeight="1">
      <c r="U327" s="64"/>
      <c r="W327" s="64"/>
      <c r="AN327" s="65"/>
      <c r="AW327" s="66"/>
    </row>
    <row r="328" spans="21:49" ht="15.75" customHeight="1">
      <c r="U328" s="64"/>
      <c r="W328" s="64"/>
      <c r="AN328" s="65"/>
      <c r="AW328" s="66"/>
    </row>
    <row r="329" spans="21:49" ht="15.75" customHeight="1">
      <c r="U329" s="64"/>
      <c r="W329" s="64"/>
      <c r="AN329" s="65"/>
      <c r="AW329" s="66"/>
    </row>
    <row r="330" spans="21:49" ht="15.75" customHeight="1">
      <c r="U330" s="64"/>
      <c r="W330" s="64"/>
      <c r="AN330" s="65"/>
      <c r="AW330" s="66"/>
    </row>
    <row r="331" spans="21:49" ht="15.75" customHeight="1">
      <c r="U331" s="64"/>
      <c r="W331" s="64"/>
      <c r="AN331" s="65"/>
      <c r="AW331" s="66"/>
    </row>
    <row r="332" spans="21:49" ht="15.75" customHeight="1">
      <c r="U332" s="64"/>
      <c r="W332" s="64"/>
      <c r="AN332" s="65"/>
      <c r="AW332" s="66"/>
    </row>
    <row r="333" spans="21:49" ht="15.75" customHeight="1">
      <c r="U333" s="64"/>
      <c r="W333" s="64"/>
      <c r="AN333" s="65"/>
      <c r="AW333" s="66"/>
    </row>
    <row r="334" spans="21:49" ht="15.75" customHeight="1">
      <c r="U334" s="64"/>
      <c r="W334" s="64"/>
      <c r="AN334" s="65"/>
      <c r="AW334" s="66"/>
    </row>
    <row r="335" spans="21:49" ht="15.75" customHeight="1">
      <c r="U335" s="64"/>
      <c r="W335" s="64"/>
      <c r="AN335" s="65"/>
      <c r="AW335" s="66"/>
    </row>
    <row r="336" spans="21:49" ht="15.75" customHeight="1">
      <c r="U336" s="64"/>
      <c r="W336" s="64"/>
      <c r="AN336" s="65"/>
      <c r="AW336" s="66"/>
    </row>
    <row r="337" spans="21:49" ht="15.75" customHeight="1">
      <c r="U337" s="64"/>
      <c r="W337" s="64"/>
      <c r="AN337" s="65"/>
      <c r="AW337" s="66"/>
    </row>
    <row r="338" spans="21:49" ht="15.75" customHeight="1">
      <c r="U338" s="64"/>
      <c r="W338" s="64"/>
      <c r="AN338" s="65"/>
      <c r="AW338" s="66"/>
    </row>
    <row r="339" spans="21:49" ht="15.75" customHeight="1">
      <c r="U339" s="64"/>
      <c r="W339" s="64"/>
      <c r="AN339" s="65"/>
      <c r="AW339" s="66"/>
    </row>
    <row r="340" spans="21:49" ht="15.75" customHeight="1">
      <c r="U340" s="64"/>
      <c r="W340" s="64"/>
      <c r="AN340" s="65"/>
      <c r="AW340" s="66"/>
    </row>
    <row r="341" spans="21:49" ht="15.75" customHeight="1">
      <c r="U341" s="64"/>
      <c r="W341" s="64"/>
      <c r="AN341" s="65"/>
      <c r="AW341" s="66"/>
    </row>
    <row r="342" spans="21:49" ht="15.75" customHeight="1">
      <c r="U342" s="64"/>
      <c r="W342" s="64"/>
      <c r="AN342" s="65"/>
      <c r="AW342" s="66"/>
    </row>
    <row r="343" spans="21:49" ht="15.75" customHeight="1">
      <c r="U343" s="64"/>
      <c r="W343" s="64"/>
      <c r="AN343" s="65"/>
      <c r="AW343" s="66"/>
    </row>
    <row r="344" spans="21:49" ht="15.75" customHeight="1">
      <c r="U344" s="64"/>
      <c r="W344" s="64"/>
      <c r="AN344" s="65"/>
      <c r="AW344" s="66"/>
    </row>
    <row r="345" spans="21:49" ht="15.75" customHeight="1">
      <c r="U345" s="64"/>
      <c r="W345" s="64"/>
      <c r="AN345" s="65"/>
      <c r="AW345" s="66"/>
    </row>
    <row r="346" spans="21:49" ht="15.75" customHeight="1">
      <c r="U346" s="64"/>
      <c r="W346" s="64"/>
      <c r="AN346" s="65"/>
      <c r="AW346" s="66"/>
    </row>
    <row r="347" spans="21:49" ht="15.75" customHeight="1">
      <c r="U347" s="64"/>
      <c r="W347" s="64"/>
      <c r="AN347" s="65"/>
      <c r="AW347" s="66"/>
    </row>
    <row r="348" spans="21:49" ht="15.75" customHeight="1">
      <c r="U348" s="64"/>
      <c r="W348" s="64"/>
      <c r="AN348" s="65"/>
      <c r="AW348" s="66"/>
    </row>
    <row r="349" spans="21:49" ht="15.75" customHeight="1">
      <c r="U349" s="64"/>
      <c r="W349" s="64"/>
      <c r="AN349" s="65"/>
      <c r="AW349" s="66"/>
    </row>
    <row r="350" spans="21:49" ht="15.75" customHeight="1">
      <c r="U350" s="64"/>
      <c r="W350" s="64"/>
      <c r="AN350" s="65"/>
      <c r="AW350" s="66"/>
    </row>
    <row r="351" spans="21:49" ht="15.75" customHeight="1">
      <c r="U351" s="64"/>
      <c r="W351" s="64"/>
      <c r="AN351" s="65"/>
      <c r="AW351" s="66"/>
    </row>
    <row r="352" spans="21:49" ht="15.75" customHeight="1">
      <c r="U352" s="64"/>
      <c r="W352" s="64"/>
      <c r="AN352" s="65"/>
      <c r="AW352" s="66"/>
    </row>
    <row r="353" spans="21:49" ht="15.75" customHeight="1">
      <c r="U353" s="64"/>
      <c r="W353" s="64"/>
      <c r="AN353" s="65"/>
      <c r="AW353" s="66"/>
    </row>
    <row r="354" spans="21:49" ht="15.75" customHeight="1">
      <c r="U354" s="64"/>
      <c r="W354" s="64"/>
      <c r="AN354" s="65"/>
      <c r="AW354" s="66"/>
    </row>
    <row r="355" spans="21:49" ht="15.75" customHeight="1">
      <c r="U355" s="64"/>
      <c r="W355" s="64"/>
      <c r="AN355" s="65"/>
      <c r="AW355" s="66"/>
    </row>
    <row r="356" spans="21:49" ht="15.75" customHeight="1">
      <c r="U356" s="64"/>
      <c r="W356" s="64"/>
      <c r="AN356" s="65"/>
      <c r="AW356" s="66"/>
    </row>
    <row r="357" spans="21:49" ht="15.75" customHeight="1">
      <c r="U357" s="64"/>
      <c r="W357" s="64"/>
      <c r="AN357" s="65"/>
      <c r="AW357" s="66"/>
    </row>
    <row r="358" spans="21:49" ht="15.75" customHeight="1">
      <c r="U358" s="64"/>
      <c r="W358" s="64"/>
      <c r="AN358" s="65"/>
      <c r="AW358" s="66"/>
    </row>
    <row r="359" spans="21:49" ht="15.75" customHeight="1">
      <c r="U359" s="64"/>
      <c r="W359" s="64"/>
      <c r="AN359" s="65"/>
      <c r="AW359" s="66"/>
    </row>
    <row r="360" spans="21:49" ht="15.75" customHeight="1">
      <c r="U360" s="64"/>
      <c r="W360" s="64"/>
      <c r="AN360" s="65"/>
      <c r="AW360" s="66"/>
    </row>
    <row r="361" spans="21:49" ht="15.75" customHeight="1">
      <c r="U361" s="64"/>
      <c r="W361" s="64"/>
      <c r="AN361" s="65"/>
      <c r="AW361" s="66"/>
    </row>
    <row r="362" spans="21:49" ht="15.75" customHeight="1">
      <c r="U362" s="64"/>
      <c r="W362" s="64"/>
      <c r="AN362" s="65"/>
      <c r="AW362" s="66"/>
    </row>
    <row r="363" spans="21:49" ht="15.75" customHeight="1">
      <c r="U363" s="64"/>
      <c r="W363" s="64"/>
      <c r="AN363" s="65"/>
      <c r="AW363" s="66"/>
    </row>
    <row r="364" spans="21:49" ht="15.75" customHeight="1">
      <c r="U364" s="64"/>
      <c r="W364" s="64"/>
      <c r="AN364" s="65"/>
      <c r="AW364" s="66"/>
    </row>
    <row r="365" spans="21:49" ht="15.75" customHeight="1">
      <c r="U365" s="64"/>
      <c r="W365" s="64"/>
      <c r="AN365" s="65"/>
      <c r="AW365" s="66"/>
    </row>
    <row r="366" spans="21:49" ht="15.75" customHeight="1">
      <c r="U366" s="64"/>
      <c r="W366" s="64"/>
      <c r="AN366" s="65"/>
      <c r="AW366" s="66"/>
    </row>
    <row r="367" spans="21:49" ht="15.75" customHeight="1">
      <c r="U367" s="64"/>
      <c r="W367" s="64"/>
      <c r="AN367" s="65"/>
      <c r="AW367" s="66"/>
    </row>
    <row r="368" spans="21:49" ht="15.75" customHeight="1">
      <c r="U368" s="64"/>
      <c r="W368" s="64"/>
      <c r="AN368" s="65"/>
      <c r="AW368" s="66"/>
    </row>
    <row r="369" spans="21:49" ht="15.75" customHeight="1">
      <c r="U369" s="64"/>
      <c r="W369" s="64"/>
      <c r="AN369" s="65"/>
      <c r="AW369" s="66"/>
    </row>
    <row r="370" spans="21:49" ht="15.75" customHeight="1">
      <c r="U370" s="64"/>
      <c r="W370" s="64"/>
      <c r="AN370" s="65"/>
      <c r="AW370" s="66"/>
    </row>
    <row r="371" spans="21:49" ht="15.75" customHeight="1">
      <c r="U371" s="64"/>
      <c r="W371" s="64"/>
      <c r="AN371" s="65"/>
      <c r="AW371" s="66"/>
    </row>
    <row r="372" spans="21:49" ht="15.75" customHeight="1">
      <c r="U372" s="64"/>
      <c r="W372" s="64"/>
      <c r="AN372" s="65"/>
      <c r="AW372" s="66"/>
    </row>
    <row r="373" spans="21:49" ht="15.75" customHeight="1">
      <c r="U373" s="64"/>
      <c r="W373" s="64"/>
      <c r="AN373" s="65"/>
      <c r="AW373" s="66"/>
    </row>
    <row r="374" spans="21:49" ht="15.75" customHeight="1">
      <c r="U374" s="64"/>
      <c r="W374" s="64"/>
      <c r="AN374" s="65"/>
      <c r="AW374" s="66"/>
    </row>
    <row r="375" spans="21:49" ht="15.75" customHeight="1">
      <c r="U375" s="64"/>
      <c r="W375" s="64"/>
      <c r="AN375" s="65"/>
      <c r="AW375" s="66"/>
    </row>
    <row r="376" spans="21:49" ht="15.75" customHeight="1">
      <c r="U376" s="64"/>
      <c r="W376" s="64"/>
      <c r="AN376" s="65"/>
      <c r="AW376" s="66"/>
    </row>
    <row r="377" spans="21:49" ht="15.75" customHeight="1">
      <c r="U377" s="64"/>
      <c r="W377" s="64"/>
      <c r="AN377" s="65"/>
      <c r="AW377" s="66"/>
    </row>
    <row r="378" spans="21:49" ht="15.75" customHeight="1">
      <c r="U378" s="64"/>
      <c r="W378" s="64"/>
      <c r="AN378" s="65"/>
      <c r="AW378" s="66"/>
    </row>
    <row r="379" spans="21:49" ht="15.75" customHeight="1">
      <c r="U379" s="64"/>
      <c r="W379" s="64"/>
      <c r="AN379" s="65"/>
      <c r="AW379" s="66"/>
    </row>
    <row r="380" spans="21:49" ht="15.75" customHeight="1">
      <c r="U380" s="64"/>
      <c r="W380" s="64"/>
      <c r="AN380" s="65"/>
      <c r="AW380" s="66"/>
    </row>
    <row r="381" spans="21:49" ht="15.75" customHeight="1">
      <c r="U381" s="64"/>
      <c r="W381" s="64"/>
      <c r="AN381" s="65"/>
      <c r="AW381" s="66"/>
    </row>
    <row r="382" spans="21:49" ht="15.75" customHeight="1">
      <c r="U382" s="64"/>
      <c r="W382" s="64"/>
      <c r="AN382" s="65"/>
      <c r="AW382" s="66"/>
    </row>
    <row r="383" spans="21:49" ht="15.75" customHeight="1">
      <c r="U383" s="64"/>
      <c r="W383" s="64"/>
      <c r="AN383" s="65"/>
      <c r="AW383" s="66"/>
    </row>
    <row r="384" spans="21:49" ht="15.75" customHeight="1">
      <c r="U384" s="64"/>
      <c r="W384" s="64"/>
      <c r="AN384" s="65"/>
      <c r="AW384" s="66"/>
    </row>
    <row r="385" spans="21:49" ht="15.75" customHeight="1">
      <c r="U385" s="64"/>
      <c r="W385" s="64"/>
      <c r="AN385" s="65"/>
      <c r="AW385" s="66"/>
    </row>
    <row r="386" spans="21:49" ht="15.75" customHeight="1">
      <c r="U386" s="64"/>
      <c r="W386" s="64"/>
      <c r="AN386" s="65"/>
      <c r="AW386" s="66"/>
    </row>
    <row r="387" spans="21:49" ht="15.75" customHeight="1">
      <c r="U387" s="64"/>
      <c r="W387" s="64"/>
      <c r="AN387" s="65"/>
      <c r="AW387" s="66"/>
    </row>
    <row r="388" spans="21:49" ht="15.75" customHeight="1">
      <c r="U388" s="64"/>
      <c r="W388" s="64"/>
      <c r="AN388" s="65"/>
      <c r="AW388" s="66"/>
    </row>
    <row r="389" spans="21:49" ht="15.75" customHeight="1">
      <c r="U389" s="64"/>
      <c r="W389" s="64"/>
      <c r="AN389" s="65"/>
      <c r="AW389" s="66"/>
    </row>
    <row r="390" spans="21:49" ht="15.75" customHeight="1">
      <c r="U390" s="64"/>
      <c r="W390" s="64"/>
      <c r="AN390" s="65"/>
      <c r="AW390" s="66"/>
    </row>
    <row r="391" spans="21:49" ht="15.75" customHeight="1">
      <c r="U391" s="64"/>
      <c r="W391" s="64"/>
      <c r="AN391" s="65"/>
      <c r="AW391" s="66"/>
    </row>
    <row r="392" spans="21:49" ht="15.75" customHeight="1">
      <c r="U392" s="64"/>
      <c r="W392" s="64"/>
      <c r="AN392" s="65"/>
      <c r="AW392" s="66"/>
    </row>
    <row r="393" spans="21:49" ht="15.75" customHeight="1">
      <c r="U393" s="64"/>
      <c r="W393" s="64"/>
      <c r="AN393" s="65"/>
      <c r="AW393" s="66"/>
    </row>
    <row r="394" spans="21:49" ht="15.75" customHeight="1">
      <c r="U394" s="64"/>
      <c r="W394" s="64"/>
      <c r="AN394" s="65"/>
      <c r="AW394" s="66"/>
    </row>
    <row r="395" spans="21:49" ht="15.75" customHeight="1">
      <c r="U395" s="64"/>
      <c r="W395" s="64"/>
      <c r="AN395" s="65"/>
      <c r="AW395" s="66"/>
    </row>
    <row r="396" spans="21:49" ht="15.75" customHeight="1">
      <c r="U396" s="64"/>
      <c r="W396" s="64"/>
      <c r="AN396" s="65"/>
      <c r="AW396" s="66"/>
    </row>
    <row r="397" spans="21:49" ht="15.75" customHeight="1">
      <c r="U397" s="64"/>
      <c r="W397" s="64"/>
      <c r="AN397" s="65"/>
      <c r="AW397" s="66"/>
    </row>
    <row r="398" spans="21:49" ht="15.75" customHeight="1">
      <c r="U398" s="64"/>
      <c r="W398" s="64"/>
      <c r="AN398" s="65"/>
      <c r="AW398" s="66"/>
    </row>
    <row r="399" spans="21:49" ht="15.75" customHeight="1">
      <c r="U399" s="64"/>
      <c r="W399" s="64"/>
      <c r="AN399" s="65"/>
      <c r="AW399" s="66"/>
    </row>
    <row r="400" spans="21:49" ht="15.75" customHeight="1">
      <c r="U400" s="64"/>
      <c r="W400" s="64"/>
      <c r="AN400" s="65"/>
      <c r="AW400" s="66"/>
    </row>
    <row r="401" spans="21:49" ht="15.75" customHeight="1">
      <c r="U401" s="64"/>
      <c r="W401" s="64"/>
      <c r="AN401" s="65"/>
      <c r="AW401" s="66"/>
    </row>
    <row r="402" spans="21:49" ht="15.75" customHeight="1">
      <c r="U402" s="64"/>
      <c r="W402" s="64"/>
      <c r="AN402" s="65"/>
      <c r="AW402" s="66"/>
    </row>
    <row r="403" spans="21:49" ht="15.75" customHeight="1">
      <c r="U403" s="64"/>
      <c r="W403" s="64"/>
      <c r="AN403" s="65"/>
      <c r="AW403" s="66"/>
    </row>
    <row r="404" spans="21:49" ht="15.75" customHeight="1">
      <c r="U404" s="64"/>
      <c r="W404" s="64"/>
      <c r="AN404" s="65"/>
      <c r="AW404" s="66"/>
    </row>
    <row r="405" spans="21:49" ht="15.75" customHeight="1">
      <c r="U405" s="64"/>
      <c r="W405" s="64"/>
      <c r="AN405" s="65"/>
      <c r="AW405" s="66"/>
    </row>
    <row r="406" spans="21:49" ht="15.75" customHeight="1">
      <c r="U406" s="64"/>
      <c r="W406" s="64"/>
      <c r="AN406" s="65"/>
      <c r="AW406" s="66"/>
    </row>
    <row r="407" spans="21:49" ht="15.75" customHeight="1">
      <c r="U407" s="64"/>
      <c r="W407" s="64"/>
      <c r="AN407" s="65"/>
      <c r="AW407" s="66"/>
    </row>
    <row r="408" spans="21:49" ht="15.75" customHeight="1">
      <c r="U408" s="64"/>
      <c r="W408" s="64"/>
      <c r="AN408" s="65"/>
      <c r="AW408" s="66"/>
    </row>
    <row r="409" spans="21:49" ht="15.75" customHeight="1">
      <c r="U409" s="64"/>
      <c r="W409" s="64"/>
      <c r="AN409" s="65"/>
      <c r="AW409" s="66"/>
    </row>
    <row r="410" spans="21:49" ht="15.75" customHeight="1">
      <c r="U410" s="64"/>
      <c r="W410" s="64"/>
      <c r="AN410" s="65"/>
      <c r="AW410" s="66"/>
    </row>
    <row r="411" spans="21:49" ht="15.75" customHeight="1">
      <c r="U411" s="64"/>
      <c r="W411" s="64"/>
      <c r="AN411" s="65"/>
      <c r="AW411" s="66"/>
    </row>
    <row r="412" spans="21:49" ht="15.75" customHeight="1">
      <c r="U412" s="64"/>
      <c r="W412" s="64"/>
      <c r="AN412" s="65"/>
      <c r="AW412" s="66"/>
    </row>
    <row r="413" spans="21:49" ht="15.75" customHeight="1">
      <c r="U413" s="64"/>
      <c r="W413" s="64"/>
      <c r="AN413" s="65"/>
      <c r="AW413" s="66"/>
    </row>
    <row r="414" spans="21:49" ht="15.75" customHeight="1">
      <c r="U414" s="64"/>
      <c r="W414" s="64"/>
      <c r="AN414" s="65"/>
      <c r="AW414" s="66"/>
    </row>
    <row r="415" spans="21:49" ht="15.75" customHeight="1">
      <c r="U415" s="64"/>
      <c r="W415" s="64"/>
      <c r="AN415" s="65"/>
      <c r="AW415" s="66"/>
    </row>
    <row r="416" spans="21:49" ht="15.75" customHeight="1">
      <c r="U416" s="64"/>
      <c r="W416" s="64"/>
      <c r="AN416" s="65"/>
      <c r="AW416" s="66"/>
    </row>
    <row r="417" spans="21:49" ht="15.75" customHeight="1">
      <c r="U417" s="64"/>
      <c r="W417" s="64"/>
      <c r="AN417" s="65"/>
      <c r="AW417" s="66"/>
    </row>
    <row r="418" spans="21:49" ht="15.75" customHeight="1">
      <c r="U418" s="64"/>
      <c r="W418" s="64"/>
      <c r="AN418" s="65"/>
      <c r="AW418" s="66"/>
    </row>
    <row r="419" spans="21:49" ht="15.75" customHeight="1">
      <c r="U419" s="64"/>
      <c r="W419" s="64"/>
      <c r="AN419" s="65"/>
      <c r="AW419" s="66"/>
    </row>
    <row r="420" spans="21:49" ht="15.75" customHeight="1">
      <c r="U420" s="64"/>
      <c r="W420" s="64"/>
      <c r="AN420" s="65"/>
      <c r="AW420" s="66"/>
    </row>
    <row r="421" spans="21:49" ht="15.75" customHeight="1">
      <c r="U421" s="64"/>
      <c r="W421" s="64"/>
      <c r="AN421" s="65"/>
      <c r="AW421" s="66"/>
    </row>
    <row r="422" spans="21:49" ht="15.75" customHeight="1">
      <c r="U422" s="64"/>
      <c r="W422" s="64"/>
      <c r="AN422" s="65"/>
      <c r="AW422" s="66"/>
    </row>
    <row r="423" spans="21:49" ht="15.75" customHeight="1">
      <c r="U423" s="64"/>
      <c r="W423" s="64"/>
      <c r="AN423" s="65"/>
      <c r="AW423" s="66"/>
    </row>
    <row r="424" spans="21:49" ht="15.75" customHeight="1">
      <c r="U424" s="64"/>
      <c r="W424" s="64"/>
      <c r="AN424" s="65"/>
      <c r="AW424" s="66"/>
    </row>
    <row r="425" spans="21:49" ht="15.75" customHeight="1">
      <c r="U425" s="64"/>
      <c r="W425" s="64"/>
      <c r="AN425" s="65"/>
      <c r="AW425" s="66"/>
    </row>
    <row r="426" spans="21:49" ht="15.75" customHeight="1">
      <c r="U426" s="64"/>
      <c r="W426" s="64"/>
      <c r="AN426" s="65"/>
      <c r="AW426" s="66"/>
    </row>
    <row r="427" spans="21:49" ht="15.75" customHeight="1">
      <c r="U427" s="64"/>
      <c r="W427" s="64"/>
      <c r="AN427" s="65"/>
      <c r="AW427" s="66"/>
    </row>
    <row r="428" spans="21:49" ht="15.75" customHeight="1">
      <c r="U428" s="64"/>
      <c r="W428" s="64"/>
      <c r="AN428" s="65"/>
      <c r="AW428" s="66"/>
    </row>
    <row r="429" spans="21:49" ht="15.75" customHeight="1">
      <c r="U429" s="64"/>
      <c r="W429" s="64"/>
      <c r="AN429" s="65"/>
      <c r="AW429" s="66"/>
    </row>
    <row r="430" spans="21:49" ht="15.75" customHeight="1">
      <c r="U430" s="64"/>
      <c r="W430" s="64"/>
      <c r="AN430" s="65"/>
      <c r="AW430" s="66"/>
    </row>
    <row r="431" spans="21:49" ht="15.75" customHeight="1">
      <c r="U431" s="64"/>
      <c r="W431" s="64"/>
      <c r="AN431" s="65"/>
      <c r="AW431" s="66"/>
    </row>
    <row r="432" spans="21:49" ht="15.75" customHeight="1">
      <c r="U432" s="64"/>
      <c r="W432" s="64"/>
      <c r="AN432" s="65"/>
      <c r="AW432" s="66"/>
    </row>
    <row r="433" spans="21:49" ht="15.75" customHeight="1">
      <c r="U433" s="64"/>
      <c r="W433" s="64"/>
      <c r="AN433" s="65"/>
      <c r="AW433" s="66"/>
    </row>
    <row r="434" spans="21:49" ht="15.75" customHeight="1">
      <c r="U434" s="64"/>
      <c r="W434" s="64"/>
      <c r="AN434" s="65"/>
      <c r="AW434" s="66"/>
    </row>
    <row r="435" spans="21:49" ht="15.75" customHeight="1">
      <c r="U435" s="64"/>
      <c r="W435" s="64"/>
      <c r="AN435" s="65"/>
      <c r="AW435" s="66"/>
    </row>
    <row r="436" spans="21:49" ht="15.75" customHeight="1">
      <c r="U436" s="64"/>
      <c r="W436" s="64"/>
      <c r="AN436" s="65"/>
      <c r="AW436" s="66"/>
    </row>
    <row r="437" spans="21:49" ht="15.75" customHeight="1">
      <c r="U437" s="64"/>
      <c r="W437" s="64"/>
      <c r="AN437" s="65"/>
      <c r="AW437" s="66"/>
    </row>
    <row r="438" spans="21:49" ht="15.75" customHeight="1">
      <c r="U438" s="64"/>
      <c r="W438" s="64"/>
      <c r="AN438" s="65"/>
      <c r="AW438" s="66"/>
    </row>
    <row r="439" spans="21:49" ht="15.75" customHeight="1">
      <c r="U439" s="64"/>
      <c r="W439" s="64"/>
      <c r="AN439" s="65"/>
      <c r="AW439" s="66"/>
    </row>
    <row r="440" spans="21:49" ht="15.75" customHeight="1">
      <c r="U440" s="64"/>
      <c r="W440" s="64"/>
      <c r="AN440" s="65"/>
      <c r="AW440" s="66"/>
    </row>
    <row r="441" spans="21:49" ht="15.75" customHeight="1">
      <c r="U441" s="64"/>
      <c r="W441" s="64"/>
      <c r="AN441" s="65"/>
      <c r="AW441" s="66"/>
    </row>
    <row r="442" spans="21:49" ht="15.75" customHeight="1">
      <c r="U442" s="64"/>
      <c r="W442" s="64"/>
      <c r="AN442" s="65"/>
      <c r="AW442" s="66"/>
    </row>
    <row r="443" spans="21:49" ht="15.75" customHeight="1">
      <c r="U443" s="64"/>
      <c r="W443" s="64"/>
      <c r="AN443" s="65"/>
      <c r="AW443" s="66"/>
    </row>
    <row r="444" spans="21:49" ht="15.75" customHeight="1">
      <c r="U444" s="64"/>
      <c r="W444" s="64"/>
      <c r="AN444" s="65"/>
      <c r="AW444" s="66"/>
    </row>
    <row r="445" spans="21:49" ht="15.75" customHeight="1">
      <c r="U445" s="64"/>
      <c r="W445" s="64"/>
      <c r="AN445" s="65"/>
      <c r="AW445" s="66"/>
    </row>
    <row r="446" spans="21:49" ht="15.75" customHeight="1">
      <c r="U446" s="64"/>
      <c r="W446" s="64"/>
      <c r="AN446" s="65"/>
      <c r="AW446" s="66"/>
    </row>
    <row r="447" spans="21:49" ht="15.75" customHeight="1">
      <c r="U447" s="64"/>
      <c r="W447" s="64"/>
      <c r="AN447" s="65"/>
      <c r="AW447" s="66"/>
    </row>
    <row r="448" spans="21:49" ht="15.75" customHeight="1">
      <c r="U448" s="64"/>
      <c r="W448" s="64"/>
      <c r="AN448" s="65"/>
      <c r="AW448" s="66"/>
    </row>
    <row r="449" spans="21:49" ht="15.75" customHeight="1">
      <c r="U449" s="64"/>
      <c r="W449" s="64"/>
      <c r="AN449" s="65"/>
      <c r="AW449" s="66"/>
    </row>
    <row r="450" spans="21:49" ht="15.75" customHeight="1">
      <c r="U450" s="64"/>
      <c r="W450" s="64"/>
      <c r="AN450" s="65"/>
      <c r="AW450" s="66"/>
    </row>
    <row r="451" spans="21:49" ht="15.75" customHeight="1">
      <c r="U451" s="64"/>
      <c r="W451" s="64"/>
      <c r="AN451" s="65"/>
      <c r="AW451" s="66"/>
    </row>
    <row r="452" spans="21:49" ht="15.75" customHeight="1">
      <c r="U452" s="64"/>
      <c r="W452" s="64"/>
      <c r="AN452" s="65"/>
      <c r="AW452" s="66"/>
    </row>
    <row r="453" spans="21:49" ht="15.75" customHeight="1">
      <c r="U453" s="64"/>
      <c r="W453" s="64"/>
      <c r="AN453" s="65"/>
      <c r="AW453" s="66"/>
    </row>
    <row r="454" spans="21:49" ht="15.75" customHeight="1">
      <c r="U454" s="64"/>
      <c r="W454" s="64"/>
      <c r="AN454" s="65"/>
      <c r="AW454" s="66"/>
    </row>
    <row r="455" spans="21:49" ht="15.75" customHeight="1">
      <c r="U455" s="64"/>
      <c r="W455" s="64"/>
      <c r="AN455" s="65"/>
      <c r="AW455" s="66"/>
    </row>
    <row r="456" spans="21:49" ht="15.75" customHeight="1">
      <c r="U456" s="64"/>
      <c r="W456" s="64"/>
      <c r="AN456" s="65"/>
      <c r="AW456" s="66"/>
    </row>
    <row r="457" spans="21:49" ht="15.75" customHeight="1">
      <c r="U457" s="64"/>
      <c r="W457" s="64"/>
      <c r="AN457" s="65"/>
      <c r="AW457" s="66"/>
    </row>
    <row r="458" spans="21:49" ht="15.75" customHeight="1">
      <c r="U458" s="64"/>
      <c r="W458" s="64"/>
      <c r="AN458" s="65"/>
      <c r="AW458" s="66"/>
    </row>
    <row r="459" spans="21:49" ht="15.75" customHeight="1">
      <c r="U459" s="64"/>
      <c r="W459" s="64"/>
      <c r="AN459" s="65"/>
      <c r="AW459" s="66"/>
    </row>
    <row r="460" spans="21:49" ht="15.75" customHeight="1">
      <c r="U460" s="64"/>
      <c r="W460" s="64"/>
      <c r="AN460" s="65"/>
      <c r="AW460" s="66"/>
    </row>
    <row r="461" spans="21:49" ht="15.75" customHeight="1">
      <c r="U461" s="64"/>
      <c r="W461" s="64"/>
      <c r="AN461" s="65"/>
      <c r="AW461" s="66"/>
    </row>
    <row r="462" spans="21:49" ht="15.75" customHeight="1">
      <c r="U462" s="64"/>
      <c r="W462" s="64"/>
      <c r="AN462" s="65"/>
      <c r="AW462" s="66"/>
    </row>
    <row r="463" spans="21:49" ht="15.75" customHeight="1">
      <c r="U463" s="64"/>
      <c r="W463" s="64"/>
      <c r="AN463" s="65"/>
      <c r="AW463" s="66"/>
    </row>
    <row r="464" spans="21:49" ht="15.75" customHeight="1">
      <c r="U464" s="64"/>
      <c r="W464" s="64"/>
      <c r="AN464" s="65"/>
      <c r="AW464" s="66"/>
    </row>
    <row r="465" spans="21:49" ht="15.75" customHeight="1">
      <c r="U465" s="64"/>
      <c r="W465" s="64"/>
      <c r="AN465" s="65"/>
      <c r="AW465" s="66"/>
    </row>
    <row r="466" spans="21:49" ht="15.75" customHeight="1">
      <c r="U466" s="64"/>
      <c r="W466" s="64"/>
      <c r="AN466" s="65"/>
      <c r="AW466" s="66"/>
    </row>
    <row r="467" spans="21:49" ht="15.75" customHeight="1">
      <c r="U467" s="64"/>
      <c r="W467" s="64"/>
      <c r="AN467" s="65"/>
      <c r="AW467" s="66"/>
    </row>
    <row r="468" spans="21:49" ht="15.75" customHeight="1">
      <c r="U468" s="64"/>
      <c r="W468" s="64"/>
      <c r="AN468" s="65"/>
      <c r="AW468" s="66"/>
    </row>
    <row r="469" spans="21:49" ht="15.75" customHeight="1">
      <c r="U469" s="64"/>
      <c r="W469" s="64"/>
      <c r="AN469" s="65"/>
      <c r="AW469" s="66"/>
    </row>
    <row r="470" spans="21:49" ht="15.75" customHeight="1">
      <c r="U470" s="64"/>
      <c r="W470" s="64"/>
      <c r="AN470" s="65"/>
      <c r="AW470" s="66"/>
    </row>
    <row r="471" spans="21:49" ht="15.75" customHeight="1">
      <c r="U471" s="64"/>
      <c r="W471" s="64"/>
      <c r="AN471" s="65"/>
      <c r="AW471" s="66"/>
    </row>
    <row r="472" spans="21:49" ht="15.75" customHeight="1">
      <c r="U472" s="64"/>
      <c r="W472" s="64"/>
      <c r="AN472" s="65"/>
      <c r="AW472" s="66"/>
    </row>
    <row r="473" spans="21:49" ht="15.75" customHeight="1">
      <c r="U473" s="64"/>
      <c r="W473" s="64"/>
      <c r="AN473" s="65"/>
      <c r="AW473" s="66"/>
    </row>
    <row r="474" spans="21:49" ht="15.75" customHeight="1">
      <c r="U474" s="64"/>
      <c r="W474" s="64"/>
      <c r="AN474" s="65"/>
      <c r="AW474" s="66"/>
    </row>
    <row r="475" spans="21:49" ht="15.75" customHeight="1">
      <c r="U475" s="64"/>
      <c r="W475" s="64"/>
      <c r="AN475" s="65"/>
      <c r="AW475" s="66"/>
    </row>
    <row r="476" spans="21:49" ht="15.75" customHeight="1">
      <c r="U476" s="64"/>
      <c r="W476" s="64"/>
      <c r="AN476" s="65"/>
      <c r="AW476" s="66"/>
    </row>
    <row r="477" spans="21:49" ht="15.75" customHeight="1">
      <c r="U477" s="64"/>
      <c r="W477" s="64"/>
      <c r="AN477" s="65"/>
      <c r="AW477" s="66"/>
    </row>
    <row r="478" spans="21:49" ht="15.75" customHeight="1">
      <c r="U478" s="64"/>
      <c r="W478" s="64"/>
      <c r="AN478" s="65"/>
      <c r="AW478" s="66"/>
    </row>
    <row r="479" spans="21:49" ht="15.75" customHeight="1">
      <c r="U479" s="64"/>
      <c r="W479" s="64"/>
      <c r="AN479" s="65"/>
      <c r="AW479" s="66"/>
    </row>
    <row r="480" spans="21:49" ht="15.75" customHeight="1">
      <c r="U480" s="64"/>
      <c r="W480" s="64"/>
      <c r="AN480" s="65"/>
      <c r="AW480" s="66"/>
    </row>
    <row r="481" spans="21:49" ht="15.75" customHeight="1">
      <c r="U481" s="64"/>
      <c r="W481" s="64"/>
      <c r="AN481" s="65"/>
      <c r="AW481" s="66"/>
    </row>
    <row r="482" spans="21:49" ht="15.75" customHeight="1">
      <c r="U482" s="64"/>
      <c r="W482" s="64"/>
      <c r="AN482" s="65"/>
      <c r="AW482" s="66"/>
    </row>
    <row r="483" spans="21:49" ht="15.75" customHeight="1">
      <c r="U483" s="64"/>
      <c r="W483" s="64"/>
      <c r="AN483" s="65"/>
      <c r="AW483" s="66"/>
    </row>
    <row r="484" spans="21:49" ht="15.75" customHeight="1">
      <c r="U484" s="64"/>
      <c r="W484" s="64"/>
      <c r="AN484" s="65"/>
      <c r="AW484" s="66"/>
    </row>
    <row r="485" spans="21:49" ht="15.75" customHeight="1">
      <c r="U485" s="64"/>
      <c r="W485" s="64"/>
      <c r="AN485" s="65"/>
      <c r="AW485" s="66"/>
    </row>
    <row r="486" spans="21:49" ht="15.75" customHeight="1">
      <c r="U486" s="64"/>
      <c r="W486" s="64"/>
      <c r="AN486" s="65"/>
      <c r="AW486" s="66"/>
    </row>
    <row r="487" spans="21:49" ht="15.75" customHeight="1">
      <c r="U487" s="64"/>
      <c r="W487" s="64"/>
      <c r="AN487" s="65"/>
      <c r="AW487" s="66"/>
    </row>
    <row r="488" spans="21:49" ht="15.75" customHeight="1">
      <c r="U488" s="64"/>
      <c r="W488" s="64"/>
      <c r="AN488" s="65"/>
      <c r="AW488" s="66"/>
    </row>
    <row r="489" spans="21:49" ht="15.75" customHeight="1">
      <c r="U489" s="64"/>
      <c r="W489" s="64"/>
      <c r="AN489" s="65"/>
      <c r="AW489" s="66"/>
    </row>
    <row r="490" spans="21:49" ht="15.75" customHeight="1">
      <c r="U490" s="64"/>
      <c r="W490" s="64"/>
      <c r="AN490" s="65"/>
      <c r="AW490" s="66"/>
    </row>
    <row r="491" spans="21:49" ht="15.75" customHeight="1">
      <c r="U491" s="64"/>
      <c r="W491" s="64"/>
      <c r="AN491" s="65"/>
      <c r="AW491" s="66"/>
    </row>
    <row r="492" spans="21:49" ht="15.75" customHeight="1">
      <c r="U492" s="64"/>
      <c r="W492" s="64"/>
      <c r="AN492" s="65"/>
      <c r="AW492" s="66"/>
    </row>
    <row r="493" spans="21:49" ht="15.75" customHeight="1">
      <c r="U493" s="64"/>
      <c r="W493" s="64"/>
      <c r="AN493" s="65"/>
      <c r="AW493" s="66"/>
    </row>
    <row r="494" spans="21:49" ht="15.75" customHeight="1">
      <c r="U494" s="64"/>
      <c r="W494" s="64"/>
      <c r="AN494" s="65"/>
      <c r="AW494" s="66"/>
    </row>
    <row r="495" spans="21:49" ht="15.75" customHeight="1">
      <c r="U495" s="64"/>
      <c r="W495" s="64"/>
      <c r="AN495" s="65"/>
      <c r="AW495" s="66"/>
    </row>
    <row r="496" spans="21:49" ht="15.75" customHeight="1">
      <c r="U496" s="64"/>
      <c r="W496" s="64"/>
      <c r="AN496" s="65"/>
      <c r="AW496" s="66"/>
    </row>
    <row r="497" spans="21:49" ht="15.75" customHeight="1">
      <c r="U497" s="64"/>
      <c r="W497" s="64"/>
      <c r="AN497" s="65"/>
      <c r="AW497" s="66"/>
    </row>
    <row r="498" spans="21:49" ht="15.75" customHeight="1">
      <c r="U498" s="64"/>
      <c r="W498" s="64"/>
      <c r="AN498" s="65"/>
      <c r="AW498" s="66"/>
    </row>
    <row r="499" spans="21:49" ht="15.75" customHeight="1">
      <c r="U499" s="64"/>
      <c r="W499" s="64"/>
      <c r="AN499" s="65"/>
      <c r="AW499" s="66"/>
    </row>
    <row r="500" spans="21:49" ht="15.75" customHeight="1">
      <c r="U500" s="64"/>
      <c r="W500" s="64"/>
      <c r="AN500" s="65"/>
      <c r="AW500" s="66"/>
    </row>
    <row r="501" spans="21:49" ht="15.75" customHeight="1">
      <c r="U501" s="64"/>
      <c r="W501" s="64"/>
      <c r="AN501" s="65"/>
      <c r="AW501" s="66"/>
    </row>
    <row r="502" spans="21:49" ht="15.75" customHeight="1">
      <c r="U502" s="64"/>
      <c r="W502" s="64"/>
      <c r="AN502" s="65"/>
      <c r="AW502" s="66"/>
    </row>
    <row r="503" spans="21:49" ht="15.75" customHeight="1">
      <c r="U503" s="64"/>
      <c r="W503" s="64"/>
      <c r="AN503" s="65"/>
      <c r="AW503" s="66"/>
    </row>
    <row r="504" spans="21:49" ht="15.75" customHeight="1">
      <c r="U504" s="64"/>
      <c r="W504" s="64"/>
      <c r="AN504" s="65"/>
      <c r="AW504" s="66"/>
    </row>
    <row r="505" spans="21:49" ht="15.75" customHeight="1">
      <c r="U505" s="64"/>
      <c r="W505" s="64"/>
      <c r="AN505" s="65"/>
      <c r="AW505" s="66"/>
    </row>
    <row r="506" spans="21:49" ht="15.75" customHeight="1">
      <c r="U506" s="64"/>
      <c r="W506" s="64"/>
      <c r="AN506" s="65"/>
      <c r="AW506" s="66"/>
    </row>
    <row r="507" spans="21:49" ht="15.75" customHeight="1">
      <c r="U507" s="64"/>
      <c r="W507" s="64"/>
      <c r="AN507" s="65"/>
      <c r="AW507" s="66"/>
    </row>
    <row r="508" spans="21:49" ht="15.75" customHeight="1">
      <c r="U508" s="64"/>
      <c r="W508" s="64"/>
      <c r="AN508" s="65"/>
      <c r="AW508" s="66"/>
    </row>
    <row r="509" spans="21:49" ht="15.75" customHeight="1">
      <c r="U509" s="64"/>
      <c r="W509" s="64"/>
      <c r="AN509" s="65"/>
      <c r="AW509" s="66"/>
    </row>
    <row r="510" spans="21:49" ht="15.75" customHeight="1">
      <c r="U510" s="64"/>
      <c r="W510" s="64"/>
      <c r="AN510" s="65"/>
      <c r="AW510" s="66"/>
    </row>
    <row r="511" spans="21:49" ht="15.75" customHeight="1">
      <c r="U511" s="64"/>
      <c r="W511" s="64"/>
      <c r="AN511" s="65"/>
      <c r="AW511" s="66"/>
    </row>
    <row r="512" spans="21:49" ht="15.75" customHeight="1">
      <c r="U512" s="64"/>
      <c r="W512" s="64"/>
      <c r="AN512" s="65"/>
      <c r="AW512" s="66"/>
    </row>
    <row r="513" spans="21:49" ht="15.75" customHeight="1">
      <c r="U513" s="64"/>
      <c r="W513" s="64"/>
      <c r="AN513" s="65"/>
      <c r="AW513" s="66"/>
    </row>
    <row r="514" spans="21:49" ht="15.75" customHeight="1">
      <c r="U514" s="64"/>
      <c r="W514" s="64"/>
      <c r="AN514" s="65"/>
      <c r="AW514" s="66"/>
    </row>
    <row r="515" spans="21:49" ht="15.75" customHeight="1">
      <c r="U515" s="64"/>
      <c r="W515" s="64"/>
      <c r="AN515" s="65"/>
      <c r="AW515" s="66"/>
    </row>
    <row r="516" spans="21:49" ht="15.75" customHeight="1">
      <c r="U516" s="64"/>
      <c r="W516" s="64"/>
      <c r="AN516" s="65"/>
      <c r="AW516" s="66"/>
    </row>
    <row r="517" spans="21:49" ht="15.75" customHeight="1">
      <c r="U517" s="64"/>
      <c r="W517" s="64"/>
      <c r="AN517" s="65"/>
      <c r="AW517" s="66"/>
    </row>
    <row r="518" spans="21:49" ht="15.75" customHeight="1">
      <c r="U518" s="64"/>
      <c r="W518" s="64"/>
      <c r="AN518" s="65"/>
      <c r="AW518" s="66"/>
    </row>
    <row r="519" spans="21:49" ht="15.75" customHeight="1">
      <c r="U519" s="64"/>
      <c r="W519" s="64"/>
      <c r="AN519" s="65"/>
      <c r="AW519" s="66"/>
    </row>
    <row r="520" spans="21:49" ht="15.75" customHeight="1">
      <c r="U520" s="64"/>
      <c r="W520" s="64"/>
      <c r="AN520" s="65"/>
      <c r="AW520" s="66"/>
    </row>
    <row r="521" spans="21:49" ht="15.75" customHeight="1">
      <c r="U521" s="64"/>
      <c r="W521" s="64"/>
      <c r="AN521" s="65"/>
      <c r="AW521" s="66"/>
    </row>
    <row r="522" spans="21:49" ht="15.75" customHeight="1">
      <c r="U522" s="64"/>
      <c r="W522" s="64"/>
      <c r="AN522" s="65"/>
      <c r="AW522" s="66"/>
    </row>
    <row r="523" spans="21:49" ht="15.75" customHeight="1">
      <c r="U523" s="64"/>
      <c r="W523" s="64"/>
      <c r="AN523" s="65"/>
      <c r="AW523" s="66"/>
    </row>
    <row r="524" spans="21:49" ht="15.75" customHeight="1">
      <c r="U524" s="64"/>
      <c r="W524" s="64"/>
      <c r="AN524" s="65"/>
      <c r="AW524" s="66"/>
    </row>
    <row r="525" spans="21:49" ht="15.75" customHeight="1">
      <c r="U525" s="64"/>
      <c r="W525" s="64"/>
      <c r="AN525" s="65"/>
      <c r="AW525" s="66"/>
    </row>
    <row r="526" spans="21:49" ht="15.75" customHeight="1">
      <c r="U526" s="64"/>
      <c r="W526" s="64"/>
      <c r="AN526" s="65"/>
      <c r="AW526" s="66"/>
    </row>
    <row r="527" spans="21:49" ht="15.75" customHeight="1">
      <c r="U527" s="64"/>
      <c r="W527" s="64"/>
      <c r="AN527" s="65"/>
      <c r="AW527" s="66"/>
    </row>
    <row r="528" spans="21:49" ht="15.75" customHeight="1">
      <c r="U528" s="64"/>
      <c r="W528" s="64"/>
      <c r="AN528" s="65"/>
      <c r="AW528" s="66"/>
    </row>
    <row r="529" spans="21:49" ht="15.75" customHeight="1">
      <c r="U529" s="64"/>
      <c r="W529" s="64"/>
      <c r="AN529" s="65"/>
      <c r="AW529" s="66"/>
    </row>
    <row r="530" spans="21:49" ht="15.75" customHeight="1">
      <c r="U530" s="64"/>
      <c r="W530" s="64"/>
      <c r="AN530" s="65"/>
      <c r="AW530" s="66"/>
    </row>
    <row r="531" spans="21:49" ht="15.75" customHeight="1">
      <c r="U531" s="64"/>
      <c r="W531" s="64"/>
      <c r="AN531" s="65"/>
      <c r="AW531" s="66"/>
    </row>
    <row r="532" spans="21:49" ht="15.75" customHeight="1">
      <c r="U532" s="64"/>
      <c r="W532" s="64"/>
      <c r="AN532" s="65"/>
      <c r="AW532" s="66"/>
    </row>
    <row r="533" spans="21:49" ht="15.75" customHeight="1">
      <c r="U533" s="64"/>
      <c r="W533" s="64"/>
      <c r="AN533" s="65"/>
      <c r="AW533" s="66"/>
    </row>
    <row r="534" spans="21:49" ht="15.75" customHeight="1">
      <c r="U534" s="64"/>
      <c r="W534" s="64"/>
      <c r="AN534" s="65"/>
      <c r="AW534" s="66"/>
    </row>
    <row r="535" spans="21:49" ht="15.75" customHeight="1">
      <c r="U535" s="64"/>
      <c r="W535" s="64"/>
      <c r="AN535" s="65"/>
      <c r="AW535" s="66"/>
    </row>
    <row r="536" spans="21:49" ht="15.75" customHeight="1">
      <c r="U536" s="64"/>
      <c r="W536" s="64"/>
      <c r="AN536" s="65"/>
      <c r="AW536" s="66"/>
    </row>
    <row r="537" spans="21:49" ht="15.75" customHeight="1">
      <c r="U537" s="64"/>
      <c r="W537" s="64"/>
      <c r="AN537" s="65"/>
      <c r="AW537" s="66"/>
    </row>
    <row r="538" spans="21:49" ht="15.75" customHeight="1">
      <c r="U538" s="64"/>
      <c r="W538" s="64"/>
      <c r="AN538" s="65"/>
      <c r="AW538" s="66"/>
    </row>
    <row r="539" spans="21:49" ht="15.75" customHeight="1">
      <c r="U539" s="64"/>
      <c r="W539" s="64"/>
      <c r="AN539" s="65"/>
      <c r="AW539" s="66"/>
    </row>
    <row r="540" spans="21:49" ht="15.75" customHeight="1">
      <c r="U540" s="64"/>
      <c r="W540" s="64"/>
      <c r="AN540" s="65"/>
      <c r="AW540" s="66"/>
    </row>
    <row r="541" spans="21:49" ht="15.75" customHeight="1">
      <c r="U541" s="64"/>
      <c r="W541" s="64"/>
      <c r="AN541" s="65"/>
      <c r="AW541" s="66"/>
    </row>
    <row r="542" spans="21:49" ht="15.75" customHeight="1">
      <c r="U542" s="64"/>
      <c r="W542" s="64"/>
      <c r="AN542" s="65"/>
      <c r="AW542" s="66"/>
    </row>
    <row r="543" spans="21:49" ht="15.75" customHeight="1">
      <c r="U543" s="64"/>
      <c r="W543" s="64"/>
      <c r="AN543" s="65"/>
      <c r="AW543" s="66"/>
    </row>
    <row r="544" spans="21:49" ht="15.75" customHeight="1">
      <c r="U544" s="64"/>
      <c r="W544" s="64"/>
      <c r="AN544" s="65"/>
      <c r="AW544" s="66"/>
    </row>
    <row r="545" spans="21:49" ht="15.75" customHeight="1">
      <c r="U545" s="64"/>
      <c r="W545" s="64"/>
      <c r="AN545" s="65"/>
      <c r="AW545" s="66"/>
    </row>
    <row r="546" spans="21:49" ht="15.75" customHeight="1">
      <c r="U546" s="64"/>
      <c r="W546" s="64"/>
      <c r="AN546" s="65"/>
      <c r="AW546" s="66"/>
    </row>
    <row r="547" spans="21:49" ht="15.75" customHeight="1">
      <c r="U547" s="64"/>
      <c r="W547" s="64"/>
      <c r="AN547" s="65"/>
      <c r="AW547" s="66"/>
    </row>
    <row r="548" spans="21:49" ht="15.75" customHeight="1">
      <c r="U548" s="64"/>
      <c r="W548" s="64"/>
      <c r="AN548" s="65"/>
      <c r="AW548" s="66"/>
    </row>
    <row r="549" spans="21:49" ht="15.75" customHeight="1">
      <c r="U549" s="64"/>
      <c r="W549" s="64"/>
      <c r="AN549" s="65"/>
      <c r="AW549" s="66"/>
    </row>
    <row r="550" spans="21:49" ht="15.75" customHeight="1">
      <c r="U550" s="64"/>
      <c r="W550" s="64"/>
      <c r="AN550" s="65"/>
      <c r="AW550" s="66"/>
    </row>
    <row r="551" spans="21:49" ht="15.75" customHeight="1">
      <c r="U551" s="64"/>
      <c r="W551" s="64"/>
      <c r="AN551" s="65"/>
      <c r="AW551" s="66"/>
    </row>
    <row r="552" spans="21:49" ht="15.75" customHeight="1">
      <c r="U552" s="64"/>
      <c r="W552" s="64"/>
      <c r="AN552" s="65"/>
      <c r="AW552" s="66"/>
    </row>
    <row r="553" spans="21:49" ht="15.75" customHeight="1">
      <c r="U553" s="64"/>
      <c r="W553" s="64"/>
      <c r="AN553" s="65"/>
      <c r="AW553" s="66"/>
    </row>
    <row r="554" spans="21:49" ht="15.75" customHeight="1">
      <c r="U554" s="64"/>
      <c r="W554" s="64"/>
      <c r="AN554" s="65"/>
      <c r="AW554" s="66"/>
    </row>
    <row r="555" spans="21:49" ht="15.75" customHeight="1">
      <c r="U555" s="64"/>
      <c r="W555" s="64"/>
      <c r="AN555" s="65"/>
      <c r="AW555" s="66"/>
    </row>
    <row r="556" spans="21:49" ht="15.75" customHeight="1">
      <c r="U556" s="64"/>
      <c r="W556" s="64"/>
      <c r="AN556" s="65"/>
      <c r="AW556" s="66"/>
    </row>
    <row r="557" spans="21:49" ht="15.75" customHeight="1">
      <c r="U557" s="64"/>
      <c r="W557" s="64"/>
      <c r="AN557" s="65"/>
      <c r="AW557" s="66"/>
    </row>
    <row r="558" spans="21:49" ht="15.75" customHeight="1">
      <c r="U558" s="64"/>
      <c r="W558" s="64"/>
      <c r="AN558" s="65"/>
      <c r="AW558" s="66"/>
    </row>
    <row r="559" spans="21:49" ht="15.75" customHeight="1">
      <c r="U559" s="64"/>
      <c r="W559" s="64"/>
      <c r="AN559" s="65"/>
      <c r="AW559" s="66"/>
    </row>
    <row r="560" spans="21:49" ht="15.75" customHeight="1">
      <c r="U560" s="64"/>
      <c r="W560" s="64"/>
      <c r="AN560" s="65"/>
      <c r="AW560" s="66"/>
    </row>
    <row r="561" spans="21:49" ht="15.75" customHeight="1">
      <c r="U561" s="64"/>
      <c r="W561" s="64"/>
      <c r="AN561" s="65"/>
      <c r="AW561" s="66"/>
    </row>
    <row r="562" spans="21:49" ht="15.75" customHeight="1">
      <c r="U562" s="64"/>
      <c r="W562" s="64"/>
      <c r="AN562" s="65"/>
      <c r="AW562" s="66"/>
    </row>
    <row r="563" spans="21:49" ht="15.75" customHeight="1">
      <c r="U563" s="64"/>
      <c r="W563" s="64"/>
      <c r="AN563" s="65"/>
      <c r="AW563" s="66"/>
    </row>
    <row r="564" spans="21:49" ht="15.75" customHeight="1">
      <c r="U564" s="64"/>
      <c r="W564" s="64"/>
      <c r="AN564" s="65"/>
      <c r="AW564" s="66"/>
    </row>
    <row r="565" spans="21:49" ht="15.75" customHeight="1">
      <c r="U565" s="64"/>
      <c r="W565" s="64"/>
      <c r="AN565" s="65"/>
      <c r="AW565" s="66"/>
    </row>
    <row r="566" spans="21:49" ht="15.75" customHeight="1">
      <c r="U566" s="64"/>
      <c r="W566" s="64"/>
      <c r="AN566" s="65"/>
      <c r="AW566" s="66"/>
    </row>
    <row r="567" spans="21:49" ht="15.75" customHeight="1">
      <c r="U567" s="64"/>
      <c r="W567" s="64"/>
      <c r="AN567" s="65"/>
      <c r="AW567" s="66"/>
    </row>
    <row r="568" spans="21:49" ht="15.75" customHeight="1">
      <c r="U568" s="64"/>
      <c r="W568" s="64"/>
      <c r="AN568" s="65"/>
      <c r="AW568" s="66"/>
    </row>
    <row r="569" spans="21:49" ht="15.75" customHeight="1">
      <c r="U569" s="64"/>
      <c r="W569" s="64"/>
      <c r="AN569" s="65"/>
      <c r="AW569" s="66"/>
    </row>
    <row r="570" spans="21:49" ht="15.75" customHeight="1">
      <c r="U570" s="64"/>
      <c r="W570" s="64"/>
      <c r="AN570" s="65"/>
      <c r="AW570" s="66"/>
    </row>
    <row r="571" spans="21:49" ht="15.75" customHeight="1">
      <c r="U571" s="64"/>
      <c r="W571" s="64"/>
      <c r="AN571" s="65"/>
      <c r="AW571" s="66"/>
    </row>
    <row r="572" spans="21:49" ht="15.75" customHeight="1">
      <c r="U572" s="64"/>
      <c r="W572" s="64"/>
      <c r="AN572" s="65"/>
      <c r="AW572" s="66"/>
    </row>
    <row r="573" spans="21:49" ht="15.75" customHeight="1">
      <c r="U573" s="64"/>
      <c r="W573" s="64"/>
      <c r="AN573" s="65"/>
      <c r="AW573" s="66"/>
    </row>
    <row r="574" spans="21:49" ht="15.75" customHeight="1">
      <c r="U574" s="64"/>
      <c r="W574" s="64"/>
      <c r="AN574" s="65"/>
      <c r="AW574" s="66"/>
    </row>
    <row r="575" spans="21:49" ht="15.75" customHeight="1">
      <c r="U575" s="64"/>
      <c r="W575" s="64"/>
      <c r="AN575" s="65"/>
      <c r="AW575" s="66"/>
    </row>
    <row r="576" spans="21:49" ht="15.75" customHeight="1">
      <c r="U576" s="64"/>
      <c r="W576" s="64"/>
      <c r="AN576" s="65"/>
      <c r="AW576" s="66"/>
    </row>
    <row r="577" spans="21:49" ht="15.75" customHeight="1">
      <c r="U577" s="64"/>
      <c r="W577" s="64"/>
      <c r="AN577" s="65"/>
      <c r="AW577" s="66"/>
    </row>
    <row r="578" spans="21:49" ht="15.75" customHeight="1">
      <c r="U578" s="64"/>
      <c r="W578" s="64"/>
      <c r="AN578" s="65"/>
      <c r="AW578" s="66"/>
    </row>
    <row r="579" spans="21:49" ht="15.75" customHeight="1">
      <c r="U579" s="64"/>
      <c r="W579" s="64"/>
      <c r="AN579" s="65"/>
      <c r="AW579" s="66"/>
    </row>
    <row r="580" spans="21:49" ht="15.75" customHeight="1">
      <c r="U580" s="64"/>
      <c r="W580" s="64"/>
      <c r="AN580" s="65"/>
      <c r="AW580" s="66"/>
    </row>
    <row r="581" spans="21:49" ht="15.75" customHeight="1">
      <c r="U581" s="64"/>
      <c r="W581" s="64"/>
      <c r="AN581" s="65"/>
      <c r="AW581" s="66"/>
    </row>
    <row r="582" spans="21:49" ht="15.75" customHeight="1">
      <c r="U582" s="64"/>
      <c r="W582" s="64"/>
      <c r="AN582" s="65"/>
      <c r="AW582" s="66"/>
    </row>
    <row r="583" spans="21:49" ht="15.75" customHeight="1">
      <c r="U583" s="64"/>
      <c r="W583" s="64"/>
      <c r="AN583" s="65"/>
      <c r="AW583" s="66"/>
    </row>
    <row r="584" spans="21:49" ht="15.75" customHeight="1">
      <c r="U584" s="64"/>
      <c r="W584" s="64"/>
      <c r="AN584" s="65"/>
      <c r="AW584" s="66"/>
    </row>
    <row r="585" spans="21:49" ht="15.75" customHeight="1">
      <c r="U585" s="64"/>
      <c r="W585" s="64"/>
      <c r="AN585" s="65"/>
      <c r="AW585" s="66"/>
    </row>
    <row r="586" spans="21:49" ht="15.75" customHeight="1">
      <c r="U586" s="64"/>
      <c r="W586" s="64"/>
      <c r="AN586" s="65"/>
      <c r="AW586" s="66"/>
    </row>
    <row r="587" spans="21:49" ht="15.75" customHeight="1">
      <c r="U587" s="64"/>
      <c r="W587" s="64"/>
      <c r="AN587" s="65"/>
      <c r="AW587" s="66"/>
    </row>
    <row r="588" spans="21:49" ht="15.75" customHeight="1">
      <c r="U588" s="64"/>
      <c r="W588" s="64"/>
      <c r="AN588" s="65"/>
      <c r="AW588" s="66"/>
    </row>
    <row r="589" spans="21:49" ht="15.75" customHeight="1">
      <c r="U589" s="64"/>
      <c r="W589" s="64"/>
      <c r="AN589" s="65"/>
      <c r="AW589" s="66"/>
    </row>
    <row r="590" spans="21:49" ht="15.75" customHeight="1">
      <c r="U590" s="64"/>
      <c r="W590" s="64"/>
      <c r="AN590" s="65"/>
      <c r="AW590" s="66"/>
    </row>
    <row r="591" spans="21:49" ht="15.75" customHeight="1">
      <c r="U591" s="64"/>
      <c r="W591" s="64"/>
      <c r="AN591" s="65"/>
      <c r="AW591" s="66"/>
    </row>
    <row r="592" spans="21:49" ht="15.75" customHeight="1">
      <c r="U592" s="64"/>
      <c r="W592" s="64"/>
      <c r="AN592" s="65"/>
      <c r="AW592" s="66"/>
    </row>
    <row r="593" spans="21:49" ht="15.75" customHeight="1">
      <c r="U593" s="64"/>
      <c r="W593" s="64"/>
      <c r="AN593" s="65"/>
      <c r="AW593" s="66"/>
    </row>
    <row r="594" spans="21:49" ht="15.75" customHeight="1">
      <c r="U594" s="64"/>
      <c r="W594" s="64"/>
      <c r="AN594" s="65"/>
      <c r="AW594" s="66"/>
    </row>
    <row r="595" spans="21:49" ht="15.75" customHeight="1">
      <c r="U595" s="64"/>
      <c r="W595" s="64"/>
      <c r="AN595" s="65"/>
      <c r="AW595" s="66"/>
    </row>
    <row r="596" spans="21:49" ht="15.75" customHeight="1">
      <c r="U596" s="64"/>
      <c r="W596" s="64"/>
      <c r="AN596" s="65"/>
      <c r="AW596" s="66"/>
    </row>
    <row r="597" spans="21:49" ht="15.75" customHeight="1">
      <c r="U597" s="64"/>
      <c r="W597" s="64"/>
      <c r="AN597" s="65"/>
      <c r="AW597" s="66"/>
    </row>
    <row r="598" spans="21:49" ht="15.75" customHeight="1">
      <c r="U598" s="64"/>
      <c r="W598" s="64"/>
      <c r="AN598" s="65"/>
      <c r="AW598" s="66"/>
    </row>
    <row r="599" spans="21:49" ht="15.75" customHeight="1">
      <c r="U599" s="64"/>
      <c r="W599" s="64"/>
      <c r="AN599" s="65"/>
      <c r="AW599" s="66"/>
    </row>
    <row r="600" spans="21:49" ht="15.75" customHeight="1">
      <c r="U600" s="64"/>
      <c r="W600" s="64"/>
      <c r="AN600" s="65"/>
      <c r="AW600" s="66"/>
    </row>
    <row r="601" spans="21:49" ht="15.75" customHeight="1">
      <c r="U601" s="64"/>
      <c r="W601" s="64"/>
      <c r="AN601" s="65"/>
      <c r="AW601" s="66"/>
    </row>
    <row r="602" spans="21:49" ht="15.75" customHeight="1">
      <c r="U602" s="64"/>
      <c r="W602" s="64"/>
      <c r="AN602" s="65"/>
      <c r="AW602" s="66"/>
    </row>
    <row r="603" spans="21:49" ht="15.75" customHeight="1">
      <c r="U603" s="64"/>
      <c r="W603" s="64"/>
      <c r="AN603" s="65"/>
      <c r="AW603" s="66"/>
    </row>
    <row r="604" spans="21:49" ht="15.75" customHeight="1">
      <c r="U604" s="64"/>
      <c r="W604" s="64"/>
      <c r="AN604" s="65"/>
      <c r="AW604" s="66"/>
    </row>
    <row r="605" spans="21:49" ht="15.75" customHeight="1">
      <c r="U605" s="64"/>
      <c r="W605" s="64"/>
      <c r="AN605" s="65"/>
      <c r="AW605" s="66"/>
    </row>
    <row r="606" spans="21:49" ht="15.75" customHeight="1">
      <c r="U606" s="64"/>
      <c r="W606" s="64"/>
      <c r="AN606" s="65"/>
      <c r="AW606" s="66"/>
    </row>
    <row r="607" spans="21:49" ht="15.75" customHeight="1">
      <c r="U607" s="64"/>
      <c r="W607" s="64"/>
      <c r="AN607" s="65"/>
      <c r="AW607" s="66"/>
    </row>
    <row r="608" spans="21:49" ht="15.75" customHeight="1">
      <c r="U608" s="64"/>
      <c r="W608" s="64"/>
      <c r="AN608" s="65"/>
      <c r="AW608" s="66"/>
    </row>
    <row r="609" spans="21:49" ht="15.75" customHeight="1">
      <c r="U609" s="64"/>
      <c r="W609" s="64"/>
      <c r="AN609" s="65"/>
      <c r="AW609" s="66"/>
    </row>
    <row r="610" spans="21:49" ht="15.75" customHeight="1">
      <c r="U610" s="64"/>
      <c r="W610" s="64"/>
      <c r="AN610" s="65"/>
      <c r="AW610" s="66"/>
    </row>
    <row r="611" spans="21:49" ht="15.75" customHeight="1">
      <c r="U611" s="64"/>
      <c r="W611" s="64"/>
      <c r="AN611" s="65"/>
      <c r="AW611" s="66"/>
    </row>
    <row r="612" spans="21:49" ht="15.75" customHeight="1">
      <c r="U612" s="64"/>
      <c r="W612" s="64"/>
      <c r="AN612" s="65"/>
      <c r="AW612" s="66"/>
    </row>
    <row r="613" spans="21:49" ht="15.75" customHeight="1">
      <c r="U613" s="64"/>
      <c r="W613" s="64"/>
      <c r="AN613" s="65"/>
      <c r="AW613" s="66"/>
    </row>
    <row r="614" spans="21:49" ht="15.75" customHeight="1">
      <c r="U614" s="64"/>
      <c r="W614" s="64"/>
      <c r="AN614" s="65"/>
      <c r="AW614" s="66"/>
    </row>
    <row r="615" spans="21:49" ht="15.75" customHeight="1">
      <c r="U615" s="64"/>
      <c r="W615" s="64"/>
      <c r="AN615" s="65"/>
      <c r="AW615" s="66"/>
    </row>
    <row r="616" spans="21:49" ht="15.75" customHeight="1">
      <c r="U616" s="64"/>
      <c r="W616" s="64"/>
      <c r="AN616" s="65"/>
      <c r="AW616" s="66"/>
    </row>
    <row r="617" spans="21:49" ht="15.75" customHeight="1">
      <c r="U617" s="64"/>
      <c r="W617" s="64"/>
      <c r="AN617" s="65"/>
      <c r="AW617" s="66"/>
    </row>
    <row r="618" spans="21:49" ht="15.75" customHeight="1">
      <c r="U618" s="64"/>
      <c r="W618" s="64"/>
      <c r="AN618" s="65"/>
      <c r="AW618" s="66"/>
    </row>
    <row r="619" spans="21:49" ht="15.75" customHeight="1">
      <c r="U619" s="64"/>
      <c r="W619" s="64"/>
      <c r="AN619" s="65"/>
      <c r="AW619" s="66"/>
    </row>
    <row r="620" spans="21:49" ht="15.75" customHeight="1">
      <c r="U620" s="64"/>
      <c r="W620" s="64"/>
      <c r="AN620" s="65"/>
      <c r="AW620" s="66"/>
    </row>
    <row r="621" spans="21:49" ht="15.75" customHeight="1">
      <c r="U621" s="64"/>
      <c r="W621" s="64"/>
      <c r="AN621" s="65"/>
      <c r="AW621" s="66"/>
    </row>
    <row r="622" spans="21:49" ht="15.75" customHeight="1">
      <c r="U622" s="64"/>
      <c r="W622" s="64"/>
      <c r="AN622" s="65"/>
      <c r="AW622" s="66"/>
    </row>
    <row r="623" spans="21:49" ht="15.75" customHeight="1">
      <c r="U623" s="64"/>
      <c r="W623" s="64"/>
      <c r="AN623" s="65"/>
      <c r="AW623" s="66"/>
    </row>
    <row r="624" spans="21:49" ht="15.75" customHeight="1">
      <c r="U624" s="64"/>
      <c r="W624" s="64"/>
      <c r="AN624" s="65"/>
      <c r="AW624" s="66"/>
    </row>
    <row r="625" spans="21:49" ht="15.75" customHeight="1">
      <c r="U625" s="64"/>
      <c r="W625" s="64"/>
      <c r="AN625" s="65"/>
      <c r="AW625" s="66"/>
    </row>
    <row r="626" spans="21:49" ht="15.75" customHeight="1">
      <c r="U626" s="64"/>
      <c r="W626" s="64"/>
      <c r="AN626" s="65"/>
      <c r="AW626" s="66"/>
    </row>
    <row r="627" spans="21:49" ht="15.75" customHeight="1">
      <c r="U627" s="64"/>
      <c r="W627" s="64"/>
      <c r="AN627" s="65"/>
      <c r="AW627" s="66"/>
    </row>
    <row r="628" spans="21:49" ht="15.75" customHeight="1">
      <c r="U628" s="64"/>
      <c r="W628" s="64"/>
      <c r="AN628" s="65"/>
      <c r="AW628" s="66"/>
    </row>
    <row r="629" spans="21:49" ht="15.75" customHeight="1">
      <c r="U629" s="64"/>
      <c r="W629" s="64"/>
      <c r="AN629" s="65"/>
      <c r="AW629" s="66"/>
    </row>
    <row r="630" spans="21:49" ht="15.75" customHeight="1">
      <c r="U630" s="64"/>
      <c r="W630" s="64"/>
      <c r="AN630" s="65"/>
      <c r="AW630" s="66"/>
    </row>
    <row r="631" spans="21:49" ht="15.75" customHeight="1">
      <c r="U631" s="64"/>
      <c r="W631" s="64"/>
      <c r="AN631" s="65"/>
      <c r="AW631" s="66"/>
    </row>
    <row r="632" spans="21:49" ht="15.75" customHeight="1">
      <c r="U632" s="64"/>
      <c r="W632" s="64"/>
      <c r="AN632" s="65"/>
      <c r="AW632" s="66"/>
    </row>
    <row r="633" spans="21:49" ht="15.75" customHeight="1">
      <c r="U633" s="64"/>
      <c r="W633" s="64"/>
      <c r="AN633" s="65"/>
      <c r="AW633" s="66"/>
    </row>
    <row r="634" spans="21:49" ht="15.75" customHeight="1">
      <c r="U634" s="64"/>
      <c r="W634" s="64"/>
      <c r="AN634" s="65"/>
      <c r="AW634" s="66"/>
    </row>
    <row r="635" spans="21:49" ht="15.75" customHeight="1">
      <c r="U635" s="64"/>
      <c r="W635" s="64"/>
      <c r="AN635" s="65"/>
      <c r="AW635" s="66"/>
    </row>
    <row r="636" spans="21:49" ht="15.75" customHeight="1">
      <c r="U636" s="64"/>
      <c r="W636" s="64"/>
      <c r="AN636" s="65"/>
      <c r="AW636" s="66"/>
    </row>
    <row r="637" spans="21:49" ht="15.75" customHeight="1">
      <c r="U637" s="64"/>
      <c r="W637" s="64"/>
      <c r="AN637" s="65"/>
      <c r="AW637" s="66"/>
    </row>
    <row r="638" spans="21:49" ht="15.75" customHeight="1">
      <c r="U638" s="64"/>
      <c r="W638" s="64"/>
      <c r="AN638" s="65"/>
      <c r="AW638" s="66"/>
    </row>
    <row r="639" spans="21:49" ht="15.75" customHeight="1">
      <c r="U639" s="64"/>
      <c r="W639" s="64"/>
      <c r="AN639" s="65"/>
      <c r="AW639" s="66"/>
    </row>
    <row r="640" spans="21:49" ht="15.75" customHeight="1">
      <c r="U640" s="64"/>
      <c r="W640" s="64"/>
      <c r="AN640" s="65"/>
      <c r="AW640" s="66"/>
    </row>
    <row r="641" spans="21:49" ht="15.75" customHeight="1">
      <c r="U641" s="64"/>
      <c r="W641" s="64"/>
      <c r="AN641" s="65"/>
      <c r="AW641" s="66"/>
    </row>
    <row r="642" spans="21:49" ht="15.75" customHeight="1">
      <c r="U642" s="64"/>
      <c r="W642" s="64"/>
      <c r="AN642" s="65"/>
      <c r="AW642" s="66"/>
    </row>
    <row r="643" spans="21:49" ht="15.75" customHeight="1">
      <c r="U643" s="64"/>
      <c r="W643" s="64"/>
      <c r="AN643" s="65"/>
      <c r="AW643" s="66"/>
    </row>
    <row r="644" spans="21:49" ht="15.75" customHeight="1">
      <c r="U644" s="64"/>
      <c r="W644" s="64"/>
      <c r="AN644" s="65"/>
      <c r="AW644" s="66"/>
    </row>
    <row r="645" spans="21:49" ht="15.75" customHeight="1">
      <c r="U645" s="64"/>
      <c r="W645" s="64"/>
      <c r="AN645" s="65"/>
      <c r="AW645" s="66"/>
    </row>
    <row r="646" spans="21:49" ht="15.75" customHeight="1">
      <c r="U646" s="64"/>
      <c r="W646" s="64"/>
      <c r="AN646" s="65"/>
      <c r="AW646" s="66"/>
    </row>
    <row r="647" spans="21:49" ht="15.75" customHeight="1">
      <c r="U647" s="64"/>
      <c r="W647" s="64"/>
      <c r="AN647" s="65"/>
      <c r="AW647" s="66"/>
    </row>
    <row r="648" spans="21:49" ht="15.75" customHeight="1">
      <c r="U648" s="64"/>
      <c r="W648" s="64"/>
      <c r="AN648" s="65"/>
      <c r="AW648" s="66"/>
    </row>
    <row r="649" spans="21:49" ht="15.75" customHeight="1">
      <c r="U649" s="64"/>
      <c r="W649" s="64"/>
      <c r="AN649" s="65"/>
      <c r="AW649" s="66"/>
    </row>
    <row r="650" spans="21:49" ht="15.75" customHeight="1">
      <c r="U650" s="64"/>
      <c r="W650" s="64"/>
      <c r="AN650" s="65"/>
      <c r="AW650" s="66"/>
    </row>
    <row r="651" spans="21:49" ht="15.75" customHeight="1">
      <c r="U651" s="64"/>
      <c r="W651" s="64"/>
      <c r="AN651" s="65"/>
      <c r="AW651" s="66"/>
    </row>
    <row r="652" spans="21:49" ht="15.75" customHeight="1">
      <c r="U652" s="64"/>
      <c r="W652" s="64"/>
      <c r="AN652" s="65"/>
      <c r="AW652" s="66"/>
    </row>
    <row r="653" spans="21:49" ht="15.75" customHeight="1">
      <c r="U653" s="64"/>
      <c r="W653" s="64"/>
      <c r="AN653" s="65"/>
      <c r="AW653" s="66"/>
    </row>
    <row r="654" spans="21:49" ht="15.75" customHeight="1">
      <c r="U654" s="64"/>
      <c r="W654" s="64"/>
      <c r="AN654" s="65"/>
      <c r="AW654" s="66"/>
    </row>
    <row r="655" spans="21:49" ht="15.75" customHeight="1">
      <c r="U655" s="64"/>
      <c r="W655" s="64"/>
      <c r="AN655" s="65"/>
      <c r="AW655" s="66"/>
    </row>
    <row r="656" spans="21:49" ht="15.75" customHeight="1">
      <c r="U656" s="64"/>
      <c r="W656" s="64"/>
      <c r="AN656" s="65"/>
      <c r="AW656" s="66"/>
    </row>
    <row r="657" spans="21:49" ht="15.75" customHeight="1">
      <c r="U657" s="64"/>
      <c r="W657" s="64"/>
      <c r="AN657" s="65"/>
      <c r="AW657" s="66"/>
    </row>
    <row r="658" spans="21:49" ht="15.75" customHeight="1">
      <c r="U658" s="64"/>
      <c r="W658" s="64"/>
      <c r="AN658" s="65"/>
      <c r="AW658" s="66"/>
    </row>
    <row r="659" spans="21:49" ht="15.75" customHeight="1">
      <c r="U659" s="64"/>
      <c r="W659" s="64"/>
      <c r="AN659" s="65"/>
      <c r="AW659" s="66"/>
    </row>
    <row r="660" spans="21:49" ht="15.75" customHeight="1">
      <c r="U660" s="64"/>
      <c r="W660" s="64"/>
      <c r="AN660" s="65"/>
      <c r="AW660" s="66"/>
    </row>
    <row r="661" spans="21:49" ht="15.75" customHeight="1">
      <c r="U661" s="64"/>
      <c r="W661" s="64"/>
      <c r="AN661" s="65"/>
      <c r="AW661" s="66"/>
    </row>
    <row r="662" spans="21:49" ht="15.75" customHeight="1">
      <c r="U662" s="64"/>
      <c r="W662" s="64"/>
      <c r="AN662" s="65"/>
      <c r="AW662" s="66"/>
    </row>
    <row r="663" spans="21:49" ht="15.75" customHeight="1">
      <c r="U663" s="64"/>
      <c r="W663" s="64"/>
      <c r="AN663" s="65"/>
      <c r="AW663" s="66"/>
    </row>
    <row r="664" spans="21:49" ht="15.75" customHeight="1">
      <c r="U664" s="64"/>
      <c r="W664" s="64"/>
      <c r="AN664" s="65"/>
      <c r="AW664" s="66"/>
    </row>
    <row r="665" spans="21:49" ht="15.75" customHeight="1">
      <c r="U665" s="64"/>
      <c r="W665" s="64"/>
      <c r="AN665" s="65"/>
      <c r="AW665" s="66"/>
    </row>
    <row r="666" spans="21:49" ht="15.75" customHeight="1">
      <c r="U666" s="64"/>
      <c r="W666" s="64"/>
      <c r="AN666" s="65"/>
      <c r="AW666" s="66"/>
    </row>
    <row r="667" spans="21:49" ht="15.75" customHeight="1">
      <c r="U667" s="64"/>
      <c r="W667" s="64"/>
      <c r="AN667" s="65"/>
      <c r="AW667" s="66"/>
    </row>
    <row r="668" spans="21:49" ht="15.75" customHeight="1">
      <c r="U668" s="64"/>
      <c r="W668" s="64"/>
      <c r="AN668" s="65"/>
      <c r="AW668" s="66"/>
    </row>
    <row r="669" spans="21:49" ht="15.75" customHeight="1">
      <c r="U669" s="64"/>
      <c r="W669" s="64"/>
      <c r="AN669" s="65"/>
      <c r="AW669" s="66"/>
    </row>
    <row r="670" spans="21:49" ht="15.75" customHeight="1">
      <c r="U670" s="64"/>
      <c r="W670" s="64"/>
      <c r="AN670" s="65"/>
      <c r="AW670" s="66"/>
    </row>
    <row r="671" spans="21:49" ht="15.75" customHeight="1">
      <c r="U671" s="64"/>
      <c r="W671" s="64"/>
      <c r="AN671" s="65"/>
      <c r="AW671" s="66"/>
    </row>
    <row r="672" spans="21:49" ht="15.75" customHeight="1">
      <c r="U672" s="64"/>
      <c r="W672" s="64"/>
      <c r="AN672" s="65"/>
      <c r="AW672" s="66"/>
    </row>
    <row r="673" spans="21:49" ht="15.75" customHeight="1">
      <c r="U673" s="64"/>
      <c r="W673" s="64"/>
      <c r="AN673" s="65"/>
      <c r="AW673" s="66"/>
    </row>
    <row r="674" spans="21:49" ht="15.75" customHeight="1">
      <c r="U674" s="64"/>
      <c r="W674" s="64"/>
      <c r="AN674" s="65"/>
      <c r="AW674" s="66"/>
    </row>
    <row r="675" spans="21:49" ht="15.75" customHeight="1">
      <c r="U675" s="64"/>
      <c r="W675" s="64"/>
      <c r="AN675" s="65"/>
      <c r="AW675" s="66"/>
    </row>
    <row r="676" spans="21:49" ht="15.75" customHeight="1">
      <c r="U676" s="64"/>
      <c r="W676" s="64"/>
      <c r="AN676" s="65"/>
      <c r="AW676" s="66"/>
    </row>
    <row r="677" spans="21:49" ht="15.75" customHeight="1">
      <c r="U677" s="64"/>
      <c r="W677" s="64"/>
      <c r="AN677" s="65"/>
      <c r="AW677" s="66"/>
    </row>
    <row r="678" spans="21:49" ht="15.75" customHeight="1">
      <c r="U678" s="64"/>
      <c r="W678" s="64"/>
      <c r="AN678" s="65"/>
      <c r="AW678" s="66"/>
    </row>
    <row r="679" spans="21:49" ht="15.75" customHeight="1">
      <c r="U679" s="64"/>
      <c r="W679" s="64"/>
      <c r="AN679" s="65"/>
      <c r="AW679" s="66"/>
    </row>
    <row r="680" spans="21:49" ht="15.75" customHeight="1">
      <c r="U680" s="64"/>
      <c r="W680" s="64"/>
      <c r="AN680" s="65"/>
      <c r="AW680" s="66"/>
    </row>
    <row r="681" spans="21:49" ht="15.75" customHeight="1">
      <c r="U681" s="64"/>
      <c r="W681" s="64"/>
      <c r="AN681" s="65"/>
      <c r="AW681" s="66"/>
    </row>
    <row r="682" spans="21:49" ht="15.75" customHeight="1">
      <c r="U682" s="64"/>
      <c r="W682" s="64"/>
      <c r="AN682" s="65"/>
      <c r="AW682" s="66"/>
    </row>
    <row r="683" spans="21:49" ht="15.75" customHeight="1">
      <c r="U683" s="64"/>
      <c r="W683" s="64"/>
      <c r="AN683" s="65"/>
      <c r="AW683" s="66"/>
    </row>
    <row r="684" spans="21:49" ht="15.75" customHeight="1">
      <c r="U684" s="64"/>
      <c r="W684" s="64"/>
      <c r="AN684" s="65"/>
      <c r="AW684" s="66"/>
    </row>
    <row r="685" spans="21:49" ht="15.75" customHeight="1">
      <c r="U685" s="64"/>
      <c r="W685" s="64"/>
      <c r="AN685" s="65"/>
      <c r="AW685" s="66"/>
    </row>
    <row r="686" spans="21:49" ht="15.75" customHeight="1">
      <c r="U686" s="64"/>
      <c r="W686" s="64"/>
      <c r="AN686" s="65"/>
      <c r="AW686" s="66"/>
    </row>
    <row r="687" spans="21:49" ht="15.75" customHeight="1">
      <c r="U687" s="64"/>
      <c r="W687" s="64"/>
      <c r="AN687" s="65"/>
      <c r="AW687" s="66"/>
    </row>
    <row r="688" spans="21:49" ht="15.75" customHeight="1">
      <c r="U688" s="64"/>
      <c r="W688" s="64"/>
      <c r="AN688" s="65"/>
      <c r="AW688" s="66"/>
    </row>
    <row r="689" spans="21:49" ht="15.75" customHeight="1">
      <c r="U689" s="64"/>
      <c r="W689" s="64"/>
      <c r="AN689" s="65"/>
      <c r="AW689" s="66"/>
    </row>
    <row r="690" spans="21:49" ht="15.75" customHeight="1">
      <c r="U690" s="64"/>
      <c r="W690" s="64"/>
      <c r="AN690" s="65"/>
      <c r="AW690" s="66"/>
    </row>
    <row r="691" spans="21:49" ht="15.75" customHeight="1">
      <c r="U691" s="64"/>
      <c r="W691" s="64"/>
      <c r="AN691" s="65"/>
      <c r="AW691" s="66"/>
    </row>
    <row r="692" spans="21:49" ht="15.75" customHeight="1">
      <c r="U692" s="64"/>
      <c r="W692" s="64"/>
      <c r="AN692" s="65"/>
      <c r="AW692" s="66"/>
    </row>
    <row r="693" spans="21:49" ht="15.75" customHeight="1">
      <c r="U693" s="64"/>
      <c r="W693" s="64"/>
      <c r="AN693" s="65"/>
      <c r="AW693" s="66"/>
    </row>
    <row r="694" spans="21:49" ht="15.75" customHeight="1">
      <c r="U694" s="64"/>
      <c r="W694" s="64"/>
      <c r="AN694" s="65"/>
      <c r="AW694" s="66"/>
    </row>
    <row r="695" spans="21:49" ht="15.75" customHeight="1">
      <c r="U695" s="64"/>
      <c r="W695" s="64"/>
      <c r="AN695" s="65"/>
      <c r="AW695" s="66"/>
    </row>
    <row r="696" spans="21:49" ht="15.75" customHeight="1">
      <c r="U696" s="64"/>
      <c r="W696" s="64"/>
      <c r="AN696" s="65"/>
      <c r="AW696" s="66"/>
    </row>
    <row r="697" spans="21:49" ht="15.75" customHeight="1">
      <c r="U697" s="64"/>
      <c r="W697" s="64"/>
      <c r="AN697" s="65"/>
      <c r="AW697" s="66"/>
    </row>
    <row r="698" spans="21:49" ht="15.75" customHeight="1">
      <c r="U698" s="64"/>
      <c r="W698" s="64"/>
      <c r="AN698" s="65"/>
      <c r="AW698" s="66"/>
    </row>
    <row r="699" spans="21:49" ht="15.75" customHeight="1">
      <c r="U699" s="64"/>
      <c r="W699" s="64"/>
      <c r="AN699" s="65"/>
      <c r="AW699" s="66"/>
    </row>
    <row r="700" spans="21:49" ht="15.75" customHeight="1">
      <c r="U700" s="64"/>
      <c r="W700" s="64"/>
      <c r="AN700" s="65"/>
      <c r="AW700" s="66"/>
    </row>
    <row r="701" spans="21:49" ht="15.75" customHeight="1">
      <c r="U701" s="64"/>
      <c r="W701" s="64"/>
      <c r="AN701" s="65"/>
      <c r="AW701" s="66"/>
    </row>
    <row r="702" spans="21:49" ht="15.75" customHeight="1">
      <c r="U702" s="64"/>
      <c r="W702" s="64"/>
      <c r="AN702" s="65"/>
      <c r="AW702" s="66"/>
    </row>
    <row r="703" spans="21:49" ht="15.75" customHeight="1">
      <c r="U703" s="64"/>
      <c r="W703" s="64"/>
      <c r="AN703" s="65"/>
      <c r="AW703" s="66"/>
    </row>
    <row r="704" spans="21:49" ht="15.75" customHeight="1">
      <c r="U704" s="64"/>
      <c r="W704" s="64"/>
      <c r="AN704" s="65"/>
      <c r="AW704" s="66"/>
    </row>
    <row r="705" spans="21:49" ht="15.75" customHeight="1">
      <c r="U705" s="64"/>
      <c r="W705" s="64"/>
      <c r="AN705" s="65"/>
      <c r="AW705" s="66"/>
    </row>
    <row r="706" spans="21:49" ht="15.75" customHeight="1">
      <c r="U706" s="64"/>
      <c r="W706" s="64"/>
      <c r="AN706" s="65"/>
      <c r="AW706" s="66"/>
    </row>
    <row r="707" spans="21:49" ht="15.75" customHeight="1">
      <c r="U707" s="64"/>
      <c r="W707" s="64"/>
      <c r="AN707" s="65"/>
      <c r="AW707" s="66"/>
    </row>
    <row r="708" spans="21:49" ht="15.75" customHeight="1">
      <c r="U708" s="64"/>
      <c r="W708" s="64"/>
      <c r="AN708" s="65"/>
      <c r="AW708" s="66"/>
    </row>
    <row r="709" spans="21:49" ht="15.75" customHeight="1">
      <c r="U709" s="64"/>
      <c r="W709" s="64"/>
      <c r="AN709" s="65"/>
      <c r="AW709" s="66"/>
    </row>
    <row r="710" spans="21:49" ht="15.75" customHeight="1">
      <c r="U710" s="64"/>
      <c r="W710" s="64"/>
      <c r="AN710" s="65"/>
      <c r="AW710" s="66"/>
    </row>
    <row r="711" spans="21:49" ht="15.75" customHeight="1">
      <c r="U711" s="64"/>
      <c r="W711" s="64"/>
      <c r="AN711" s="65"/>
      <c r="AW711" s="66"/>
    </row>
    <row r="712" spans="21:49" ht="15.75" customHeight="1">
      <c r="U712" s="64"/>
      <c r="W712" s="64"/>
      <c r="AN712" s="65"/>
      <c r="AW712" s="66"/>
    </row>
    <row r="713" spans="21:49" ht="15.75" customHeight="1">
      <c r="U713" s="64"/>
      <c r="W713" s="64"/>
      <c r="AN713" s="65"/>
      <c r="AW713" s="66"/>
    </row>
    <row r="714" spans="21:49" ht="15.75" customHeight="1">
      <c r="U714" s="64"/>
      <c r="W714" s="64"/>
      <c r="AN714" s="65"/>
      <c r="AW714" s="66"/>
    </row>
    <row r="715" spans="21:49" ht="15.75" customHeight="1">
      <c r="U715" s="64"/>
      <c r="W715" s="64"/>
      <c r="AN715" s="65"/>
      <c r="AW715" s="66"/>
    </row>
    <row r="716" spans="21:49" ht="15.75" customHeight="1">
      <c r="U716" s="64"/>
      <c r="W716" s="64"/>
      <c r="AN716" s="65"/>
      <c r="AW716" s="66"/>
    </row>
    <row r="717" spans="21:49" ht="15.75" customHeight="1">
      <c r="U717" s="64"/>
      <c r="W717" s="64"/>
      <c r="AN717" s="65"/>
      <c r="AW717" s="66"/>
    </row>
    <row r="718" spans="21:49" ht="15.75" customHeight="1">
      <c r="U718" s="64"/>
      <c r="W718" s="64"/>
      <c r="AN718" s="65"/>
      <c r="AW718" s="66"/>
    </row>
    <row r="719" spans="21:49" ht="15.75" customHeight="1">
      <c r="U719" s="64"/>
      <c r="W719" s="64"/>
      <c r="AN719" s="65"/>
      <c r="AW719" s="66"/>
    </row>
    <row r="720" spans="21:49" ht="15.75" customHeight="1">
      <c r="U720" s="64"/>
      <c r="W720" s="64"/>
      <c r="AN720" s="65"/>
      <c r="AW720" s="66"/>
    </row>
    <row r="721" spans="21:49" ht="15.75" customHeight="1">
      <c r="U721" s="64"/>
      <c r="W721" s="64"/>
      <c r="AN721" s="65"/>
      <c r="AW721" s="66"/>
    </row>
    <row r="722" spans="21:49" ht="15.75" customHeight="1">
      <c r="U722" s="64"/>
      <c r="W722" s="64"/>
      <c r="AN722" s="65"/>
      <c r="AW722" s="66"/>
    </row>
    <row r="723" spans="21:49" ht="15.75" customHeight="1">
      <c r="U723" s="64"/>
      <c r="W723" s="64"/>
      <c r="AN723" s="65"/>
      <c r="AW723" s="66"/>
    </row>
    <row r="724" spans="21:49" ht="15.75" customHeight="1">
      <c r="U724" s="64"/>
      <c r="W724" s="64"/>
      <c r="AN724" s="65"/>
      <c r="AW724" s="66"/>
    </row>
    <row r="725" spans="21:49" ht="15.75" customHeight="1">
      <c r="U725" s="64"/>
      <c r="W725" s="64"/>
      <c r="AN725" s="65"/>
      <c r="AW725" s="66"/>
    </row>
    <row r="726" spans="21:49" ht="15.75" customHeight="1">
      <c r="U726" s="64"/>
      <c r="W726" s="64"/>
      <c r="AN726" s="65"/>
      <c r="AW726" s="66"/>
    </row>
    <row r="727" spans="21:49" ht="15.75" customHeight="1">
      <c r="U727" s="64"/>
      <c r="W727" s="64"/>
      <c r="AN727" s="65"/>
      <c r="AW727" s="66"/>
    </row>
    <row r="728" spans="21:49" ht="15.75" customHeight="1">
      <c r="U728" s="64"/>
      <c r="W728" s="64"/>
      <c r="AN728" s="65"/>
      <c r="AW728" s="66"/>
    </row>
    <row r="729" spans="21:49" ht="15.75" customHeight="1">
      <c r="U729" s="64"/>
      <c r="W729" s="64"/>
      <c r="AN729" s="65"/>
      <c r="AW729" s="66"/>
    </row>
    <row r="730" spans="21:49" ht="15.75" customHeight="1">
      <c r="U730" s="64"/>
      <c r="W730" s="64"/>
      <c r="AN730" s="65"/>
      <c r="AW730" s="66"/>
    </row>
    <row r="731" spans="21:49" ht="15.75" customHeight="1">
      <c r="U731" s="64"/>
      <c r="W731" s="64"/>
      <c r="AN731" s="65"/>
      <c r="AW731" s="66"/>
    </row>
    <row r="732" spans="21:49" ht="15.75" customHeight="1">
      <c r="U732" s="64"/>
      <c r="W732" s="64"/>
      <c r="AN732" s="65"/>
      <c r="AW732" s="66"/>
    </row>
    <row r="733" spans="21:49" ht="15.75" customHeight="1">
      <c r="U733" s="64"/>
      <c r="W733" s="64"/>
      <c r="AN733" s="65"/>
      <c r="AW733" s="66"/>
    </row>
    <row r="734" spans="21:49" ht="15.75" customHeight="1">
      <c r="U734" s="64"/>
      <c r="W734" s="64"/>
      <c r="AN734" s="65"/>
      <c r="AW734" s="66"/>
    </row>
    <row r="735" spans="21:49" ht="15.75" customHeight="1">
      <c r="U735" s="64"/>
      <c r="W735" s="64"/>
      <c r="AN735" s="65"/>
      <c r="AW735" s="66"/>
    </row>
    <row r="736" spans="21:49" ht="15.75" customHeight="1">
      <c r="U736" s="64"/>
      <c r="W736" s="64"/>
      <c r="AN736" s="65"/>
      <c r="AW736" s="66"/>
    </row>
    <row r="737" spans="21:49" ht="15.75" customHeight="1">
      <c r="U737" s="64"/>
      <c r="W737" s="64"/>
      <c r="AN737" s="65"/>
      <c r="AW737" s="66"/>
    </row>
    <row r="738" spans="21:49" ht="15.75" customHeight="1">
      <c r="U738" s="64"/>
      <c r="W738" s="64"/>
      <c r="AN738" s="65"/>
      <c r="AW738" s="66"/>
    </row>
    <row r="739" spans="21:49" ht="15.75" customHeight="1">
      <c r="U739" s="64"/>
      <c r="W739" s="64"/>
      <c r="AN739" s="65"/>
      <c r="AW739" s="66"/>
    </row>
    <row r="740" spans="21:49" ht="15.75" customHeight="1">
      <c r="U740" s="64"/>
      <c r="W740" s="64"/>
      <c r="AN740" s="65"/>
      <c r="AW740" s="66"/>
    </row>
    <row r="741" spans="21:49" ht="15.75" customHeight="1">
      <c r="U741" s="64"/>
      <c r="W741" s="64"/>
      <c r="AN741" s="65"/>
      <c r="AW741" s="66"/>
    </row>
    <row r="742" spans="21:49" ht="15.75" customHeight="1">
      <c r="U742" s="64"/>
      <c r="W742" s="64"/>
      <c r="AN742" s="65"/>
      <c r="AW742" s="66"/>
    </row>
    <row r="743" spans="21:49" ht="15.75" customHeight="1">
      <c r="U743" s="64"/>
      <c r="W743" s="64"/>
      <c r="AN743" s="65"/>
      <c r="AW743" s="66"/>
    </row>
    <row r="744" spans="21:49" ht="15.75" customHeight="1">
      <c r="U744" s="64"/>
      <c r="W744" s="64"/>
      <c r="AN744" s="65"/>
      <c r="AW744" s="66"/>
    </row>
    <row r="745" spans="21:49" ht="15.75" customHeight="1">
      <c r="U745" s="64"/>
      <c r="W745" s="64"/>
      <c r="AN745" s="65"/>
      <c r="AW745" s="66"/>
    </row>
    <row r="746" spans="21:49" ht="15.75" customHeight="1">
      <c r="U746" s="64"/>
      <c r="W746" s="64"/>
      <c r="AN746" s="65"/>
      <c r="AW746" s="66"/>
    </row>
    <row r="747" spans="21:49" ht="15.75" customHeight="1">
      <c r="U747" s="64"/>
      <c r="W747" s="64"/>
      <c r="AN747" s="65"/>
      <c r="AW747" s="66"/>
    </row>
    <row r="748" spans="21:49" ht="15.75" customHeight="1">
      <c r="U748" s="64"/>
      <c r="W748" s="64"/>
      <c r="AN748" s="65"/>
      <c r="AW748" s="66"/>
    </row>
    <row r="749" spans="21:49" ht="15.75" customHeight="1">
      <c r="U749" s="64"/>
      <c r="W749" s="64"/>
      <c r="AN749" s="65"/>
      <c r="AW749" s="66"/>
    </row>
    <row r="750" spans="21:49" ht="15.75" customHeight="1">
      <c r="U750" s="64"/>
      <c r="W750" s="64"/>
      <c r="AN750" s="65"/>
      <c r="AW750" s="66"/>
    </row>
    <row r="751" spans="21:49" ht="15.75" customHeight="1">
      <c r="U751" s="64"/>
      <c r="W751" s="64"/>
      <c r="AN751" s="65"/>
      <c r="AW751" s="66"/>
    </row>
    <row r="752" spans="21:49" ht="15.75" customHeight="1">
      <c r="U752" s="64"/>
      <c r="W752" s="64"/>
      <c r="AN752" s="65"/>
      <c r="AW752" s="66"/>
    </row>
    <row r="753" spans="21:49" ht="15.75" customHeight="1">
      <c r="U753" s="64"/>
      <c r="W753" s="64"/>
      <c r="AN753" s="65"/>
      <c r="AW753" s="66"/>
    </row>
    <row r="754" spans="21:49" ht="15.75" customHeight="1">
      <c r="U754" s="64"/>
      <c r="W754" s="64"/>
      <c r="AN754" s="65"/>
      <c r="AW754" s="66"/>
    </row>
    <row r="755" spans="21:49" ht="15.75" customHeight="1">
      <c r="U755" s="64"/>
      <c r="W755" s="64"/>
      <c r="AN755" s="65"/>
      <c r="AW755" s="66"/>
    </row>
    <row r="756" spans="21:49" ht="15.75" customHeight="1">
      <c r="U756" s="64"/>
      <c r="W756" s="64"/>
      <c r="AN756" s="65"/>
      <c r="AW756" s="66"/>
    </row>
    <row r="757" spans="21:49" ht="15.75" customHeight="1">
      <c r="U757" s="64"/>
      <c r="W757" s="64"/>
      <c r="AN757" s="65"/>
      <c r="AW757" s="66"/>
    </row>
    <row r="758" spans="21:49" ht="15.75" customHeight="1">
      <c r="U758" s="64"/>
      <c r="W758" s="64"/>
      <c r="AN758" s="65"/>
      <c r="AW758" s="66"/>
    </row>
    <row r="759" spans="21:49" ht="15.75" customHeight="1">
      <c r="U759" s="64"/>
      <c r="W759" s="64"/>
      <c r="AN759" s="65"/>
      <c r="AW759" s="66"/>
    </row>
    <row r="760" spans="21:49" ht="15.75" customHeight="1">
      <c r="U760" s="64"/>
      <c r="W760" s="64"/>
      <c r="AN760" s="65"/>
      <c r="AW760" s="66"/>
    </row>
    <row r="761" spans="21:49" ht="15.75" customHeight="1">
      <c r="U761" s="64"/>
      <c r="W761" s="64"/>
      <c r="AN761" s="65"/>
      <c r="AW761" s="66"/>
    </row>
    <row r="762" spans="21:49" ht="15.75" customHeight="1">
      <c r="U762" s="64"/>
      <c r="W762" s="64"/>
      <c r="AN762" s="65"/>
      <c r="AW762" s="66"/>
    </row>
    <row r="763" spans="21:49" ht="15.75" customHeight="1">
      <c r="U763" s="64"/>
      <c r="W763" s="64"/>
      <c r="AN763" s="65"/>
      <c r="AW763" s="66"/>
    </row>
    <row r="764" spans="21:49" ht="15.75" customHeight="1">
      <c r="U764" s="64"/>
      <c r="W764" s="64"/>
      <c r="AN764" s="65"/>
      <c r="AW764" s="66"/>
    </row>
    <row r="765" spans="21:49" ht="15.75" customHeight="1">
      <c r="U765" s="64"/>
      <c r="W765" s="64"/>
      <c r="AN765" s="65"/>
      <c r="AW765" s="66"/>
    </row>
    <row r="766" spans="21:49" ht="15.75" customHeight="1">
      <c r="U766" s="64"/>
      <c r="W766" s="64"/>
      <c r="AN766" s="65"/>
      <c r="AW766" s="66"/>
    </row>
    <row r="767" spans="21:49" ht="15.75" customHeight="1">
      <c r="U767" s="64"/>
      <c r="W767" s="64"/>
      <c r="AN767" s="65"/>
      <c r="AW767" s="66"/>
    </row>
    <row r="768" spans="21:49" ht="15.75" customHeight="1">
      <c r="U768" s="64"/>
      <c r="W768" s="64"/>
      <c r="AN768" s="65"/>
      <c r="AW768" s="66"/>
    </row>
    <row r="769" spans="21:49" ht="15.75" customHeight="1">
      <c r="U769" s="64"/>
      <c r="W769" s="64"/>
      <c r="AN769" s="65"/>
      <c r="AW769" s="66"/>
    </row>
    <row r="770" spans="21:49" ht="15.75" customHeight="1">
      <c r="U770" s="64"/>
      <c r="W770" s="64"/>
      <c r="AN770" s="65"/>
      <c r="AW770" s="66"/>
    </row>
    <row r="771" spans="21:49" ht="15.75" customHeight="1">
      <c r="U771" s="64"/>
      <c r="W771" s="64"/>
      <c r="AN771" s="65"/>
      <c r="AW771" s="66"/>
    </row>
    <row r="772" spans="21:49" ht="15.75" customHeight="1">
      <c r="U772" s="64"/>
      <c r="W772" s="64"/>
      <c r="AN772" s="65"/>
      <c r="AW772" s="66"/>
    </row>
    <row r="773" spans="21:49" ht="15.75" customHeight="1">
      <c r="U773" s="64"/>
      <c r="W773" s="64"/>
      <c r="AN773" s="65"/>
      <c r="AW773" s="66"/>
    </row>
    <row r="774" spans="21:49" ht="15.75" customHeight="1">
      <c r="U774" s="64"/>
      <c r="W774" s="64"/>
      <c r="AN774" s="65"/>
      <c r="AW774" s="66"/>
    </row>
    <row r="775" spans="21:49" ht="15.75" customHeight="1">
      <c r="U775" s="64"/>
      <c r="W775" s="64"/>
      <c r="AN775" s="65"/>
      <c r="AW775" s="66"/>
    </row>
    <row r="776" spans="21:49" ht="15.75" customHeight="1">
      <c r="U776" s="64"/>
      <c r="W776" s="64"/>
      <c r="AN776" s="65"/>
      <c r="AW776" s="66"/>
    </row>
    <row r="777" spans="21:49" ht="15.75" customHeight="1">
      <c r="U777" s="64"/>
      <c r="W777" s="64"/>
      <c r="AN777" s="65"/>
      <c r="AW777" s="66"/>
    </row>
    <row r="778" spans="21:49" ht="15.75" customHeight="1">
      <c r="U778" s="64"/>
      <c r="W778" s="64"/>
      <c r="AN778" s="65"/>
      <c r="AW778" s="66"/>
    </row>
    <row r="779" spans="21:49" ht="15.75" customHeight="1">
      <c r="U779" s="64"/>
      <c r="W779" s="64"/>
      <c r="AN779" s="65"/>
      <c r="AW779" s="66"/>
    </row>
    <row r="780" spans="21:49" ht="15.75" customHeight="1">
      <c r="U780" s="64"/>
      <c r="W780" s="64"/>
      <c r="AN780" s="65"/>
      <c r="AW780" s="66"/>
    </row>
    <row r="781" spans="21:49" ht="15.75" customHeight="1">
      <c r="U781" s="64"/>
      <c r="W781" s="64"/>
      <c r="AN781" s="65"/>
      <c r="AW781" s="66"/>
    </row>
    <row r="782" spans="21:49" ht="15.75" customHeight="1">
      <c r="U782" s="64"/>
      <c r="W782" s="64"/>
      <c r="AN782" s="65"/>
      <c r="AW782" s="66"/>
    </row>
    <row r="783" spans="21:49" ht="15.75" customHeight="1">
      <c r="U783" s="64"/>
      <c r="W783" s="64"/>
      <c r="AN783" s="65"/>
      <c r="AW783" s="66"/>
    </row>
    <row r="784" spans="21:49" ht="15.75" customHeight="1">
      <c r="U784" s="64"/>
      <c r="W784" s="64"/>
      <c r="AN784" s="65"/>
      <c r="AW784" s="66"/>
    </row>
    <row r="785" spans="21:49" ht="15.75" customHeight="1">
      <c r="U785" s="64"/>
      <c r="W785" s="64"/>
      <c r="AN785" s="65"/>
      <c r="AW785" s="66"/>
    </row>
    <row r="786" spans="21:49" ht="15.75" customHeight="1">
      <c r="U786" s="64"/>
      <c r="W786" s="64"/>
      <c r="AN786" s="65"/>
      <c r="AW786" s="66"/>
    </row>
    <row r="787" spans="21:49" ht="15.75" customHeight="1">
      <c r="U787" s="64"/>
      <c r="W787" s="64"/>
      <c r="AN787" s="65"/>
      <c r="AW787" s="66"/>
    </row>
    <row r="788" spans="21:49" ht="15.75" customHeight="1">
      <c r="U788" s="64"/>
      <c r="W788" s="64"/>
      <c r="AN788" s="65"/>
      <c r="AW788" s="66"/>
    </row>
    <row r="789" spans="21:49" ht="15.75" customHeight="1">
      <c r="U789" s="64"/>
      <c r="W789" s="64"/>
      <c r="AN789" s="65"/>
      <c r="AW789" s="66"/>
    </row>
    <row r="790" spans="21:49" ht="15.75" customHeight="1">
      <c r="U790" s="64"/>
      <c r="W790" s="64"/>
      <c r="AN790" s="65"/>
      <c r="AW790" s="66"/>
    </row>
    <row r="791" spans="21:49" ht="15.75" customHeight="1">
      <c r="U791" s="64"/>
      <c r="W791" s="64"/>
      <c r="AN791" s="65"/>
      <c r="AW791" s="66"/>
    </row>
    <row r="792" spans="21:49" ht="15.75" customHeight="1">
      <c r="U792" s="64"/>
      <c r="W792" s="64"/>
      <c r="AN792" s="65"/>
      <c r="AW792" s="66"/>
    </row>
    <row r="793" spans="21:49" ht="15.75" customHeight="1">
      <c r="U793" s="64"/>
      <c r="W793" s="64"/>
      <c r="AN793" s="65"/>
      <c r="AW793" s="66"/>
    </row>
    <row r="794" spans="21:49" ht="15.75" customHeight="1">
      <c r="U794" s="64"/>
      <c r="W794" s="64"/>
      <c r="AN794" s="65"/>
      <c r="AW794" s="66"/>
    </row>
    <row r="795" spans="21:49" ht="15.75" customHeight="1">
      <c r="U795" s="64"/>
      <c r="W795" s="64"/>
      <c r="AN795" s="65"/>
      <c r="AW795" s="66"/>
    </row>
    <row r="796" spans="21:49" ht="15.75" customHeight="1">
      <c r="U796" s="64"/>
      <c r="W796" s="64"/>
      <c r="AN796" s="65"/>
      <c r="AW796" s="66"/>
    </row>
    <row r="797" spans="21:49" ht="15.75" customHeight="1">
      <c r="U797" s="64"/>
      <c r="W797" s="64"/>
      <c r="AN797" s="65"/>
      <c r="AW797" s="66"/>
    </row>
    <row r="798" spans="21:49" ht="15.75" customHeight="1">
      <c r="U798" s="64"/>
      <c r="W798" s="64"/>
      <c r="AN798" s="65"/>
      <c r="AW798" s="66"/>
    </row>
    <row r="799" spans="21:49" ht="15.75" customHeight="1">
      <c r="U799" s="64"/>
      <c r="W799" s="64"/>
      <c r="AN799" s="65"/>
      <c r="AW799" s="66"/>
    </row>
    <row r="800" spans="21:49" ht="15.75" customHeight="1">
      <c r="U800" s="64"/>
      <c r="W800" s="64"/>
      <c r="AN800" s="65"/>
      <c r="AW800" s="66"/>
    </row>
    <row r="801" spans="21:49" ht="15.75" customHeight="1">
      <c r="U801" s="64"/>
      <c r="W801" s="64"/>
      <c r="AN801" s="65"/>
      <c r="AW801" s="66"/>
    </row>
    <row r="802" spans="21:49" ht="15.75" customHeight="1">
      <c r="U802" s="64"/>
      <c r="W802" s="64"/>
      <c r="AN802" s="65"/>
      <c r="AW802" s="66"/>
    </row>
    <row r="803" spans="21:49" ht="15.75" customHeight="1">
      <c r="U803" s="64"/>
      <c r="W803" s="64"/>
      <c r="AN803" s="65"/>
      <c r="AW803" s="66"/>
    </row>
    <row r="804" spans="21:49" ht="15.75" customHeight="1">
      <c r="U804" s="64"/>
      <c r="W804" s="64"/>
      <c r="AN804" s="65"/>
      <c r="AW804" s="66"/>
    </row>
    <row r="805" spans="21:49" ht="15.75" customHeight="1">
      <c r="U805" s="64"/>
      <c r="W805" s="64"/>
      <c r="AN805" s="65"/>
      <c r="AW805" s="66"/>
    </row>
    <row r="806" spans="21:49" ht="15.75" customHeight="1">
      <c r="U806" s="64"/>
      <c r="W806" s="64"/>
      <c r="AN806" s="65"/>
      <c r="AW806" s="66"/>
    </row>
    <row r="807" spans="21:49" ht="15.75" customHeight="1">
      <c r="U807" s="64"/>
      <c r="W807" s="64"/>
      <c r="AN807" s="65"/>
      <c r="AW807" s="66"/>
    </row>
    <row r="808" spans="21:49" ht="15.75" customHeight="1">
      <c r="U808" s="64"/>
      <c r="W808" s="64"/>
      <c r="AN808" s="65"/>
      <c r="AW808" s="66"/>
    </row>
    <row r="809" spans="21:49" ht="15.75" customHeight="1">
      <c r="U809" s="64"/>
      <c r="W809" s="64"/>
      <c r="AN809" s="65"/>
      <c r="AW809" s="66"/>
    </row>
    <row r="810" spans="21:49" ht="15.75" customHeight="1">
      <c r="U810" s="64"/>
      <c r="W810" s="64"/>
      <c r="AN810" s="65"/>
      <c r="AW810" s="66"/>
    </row>
    <row r="811" spans="21:49" ht="15.75" customHeight="1">
      <c r="U811" s="64"/>
      <c r="W811" s="64"/>
      <c r="AN811" s="65"/>
      <c r="AW811" s="66"/>
    </row>
    <row r="812" spans="21:49" ht="15.75" customHeight="1">
      <c r="U812" s="64"/>
      <c r="W812" s="64"/>
      <c r="AN812" s="65"/>
      <c r="AW812" s="66"/>
    </row>
    <row r="813" spans="21:49" ht="15.75" customHeight="1">
      <c r="U813" s="64"/>
      <c r="W813" s="64"/>
      <c r="AN813" s="65"/>
      <c r="AW813" s="66"/>
    </row>
    <row r="814" spans="21:49" ht="15.75" customHeight="1">
      <c r="U814" s="64"/>
      <c r="W814" s="64"/>
      <c r="AN814" s="65"/>
      <c r="AW814" s="66"/>
    </row>
    <row r="815" spans="21:49" ht="15.75" customHeight="1">
      <c r="U815" s="64"/>
      <c r="W815" s="64"/>
      <c r="AN815" s="65"/>
      <c r="AW815" s="66"/>
    </row>
    <row r="816" spans="21:49" ht="15.75" customHeight="1">
      <c r="U816" s="64"/>
      <c r="W816" s="64"/>
      <c r="AN816" s="65"/>
      <c r="AW816" s="66"/>
    </row>
    <row r="817" spans="21:49" ht="15.75" customHeight="1">
      <c r="U817" s="64"/>
      <c r="W817" s="64"/>
      <c r="AN817" s="65"/>
      <c r="AW817" s="66"/>
    </row>
    <row r="818" spans="21:49" ht="15.75" customHeight="1">
      <c r="U818" s="64"/>
      <c r="W818" s="64"/>
      <c r="AN818" s="65"/>
      <c r="AW818" s="66"/>
    </row>
    <row r="819" spans="21:49" ht="15.75" customHeight="1">
      <c r="U819" s="64"/>
      <c r="W819" s="64"/>
      <c r="AN819" s="65"/>
      <c r="AW819" s="66"/>
    </row>
    <row r="820" spans="21:49" ht="15.75" customHeight="1">
      <c r="U820" s="64"/>
      <c r="W820" s="64"/>
      <c r="AN820" s="65"/>
      <c r="AW820" s="66"/>
    </row>
    <row r="821" spans="21:49" ht="15.75" customHeight="1">
      <c r="U821" s="64"/>
      <c r="W821" s="64"/>
      <c r="AN821" s="65"/>
      <c r="AW821" s="66"/>
    </row>
    <row r="822" spans="21:49" ht="15.75" customHeight="1">
      <c r="U822" s="64"/>
      <c r="W822" s="64"/>
      <c r="AN822" s="65"/>
      <c r="AW822" s="66"/>
    </row>
    <row r="823" spans="21:49" ht="15.75" customHeight="1">
      <c r="U823" s="64"/>
      <c r="W823" s="64"/>
      <c r="AN823" s="65"/>
      <c r="AW823" s="66"/>
    </row>
    <row r="824" spans="21:49" ht="15.75" customHeight="1">
      <c r="U824" s="64"/>
      <c r="W824" s="64"/>
      <c r="AN824" s="65"/>
      <c r="AW824" s="66"/>
    </row>
    <row r="825" spans="21:49" ht="15.75" customHeight="1">
      <c r="U825" s="64"/>
      <c r="W825" s="64"/>
      <c r="AN825" s="65"/>
      <c r="AW825" s="66"/>
    </row>
    <row r="826" spans="21:49" ht="15.75" customHeight="1">
      <c r="U826" s="64"/>
      <c r="W826" s="64"/>
      <c r="AN826" s="65"/>
      <c r="AW826" s="66"/>
    </row>
    <row r="827" spans="21:49" ht="15.75" customHeight="1">
      <c r="U827" s="64"/>
      <c r="W827" s="64"/>
      <c r="AN827" s="65"/>
      <c r="AW827" s="66"/>
    </row>
    <row r="828" spans="21:49" ht="15.75" customHeight="1">
      <c r="U828" s="64"/>
      <c r="W828" s="64"/>
      <c r="AN828" s="65"/>
      <c r="AW828" s="66"/>
    </row>
    <row r="829" spans="21:49" ht="15.75" customHeight="1">
      <c r="U829" s="64"/>
      <c r="W829" s="64"/>
      <c r="AN829" s="65"/>
      <c r="AW829" s="66"/>
    </row>
    <row r="830" spans="21:49" ht="15.75" customHeight="1">
      <c r="U830" s="64"/>
      <c r="W830" s="64"/>
      <c r="AN830" s="65"/>
      <c r="AW830" s="66"/>
    </row>
    <row r="831" spans="21:49" ht="15.75" customHeight="1">
      <c r="U831" s="64"/>
      <c r="W831" s="64"/>
      <c r="AN831" s="65"/>
      <c r="AW831" s="66"/>
    </row>
    <row r="832" spans="21:49" ht="15.75" customHeight="1">
      <c r="U832" s="64"/>
      <c r="W832" s="64"/>
      <c r="AN832" s="65"/>
      <c r="AW832" s="66"/>
    </row>
    <row r="833" spans="21:49" ht="15.75" customHeight="1">
      <c r="U833" s="64"/>
      <c r="W833" s="64"/>
      <c r="AN833" s="65"/>
      <c r="AW833" s="66"/>
    </row>
    <row r="834" spans="21:49" ht="15.75" customHeight="1">
      <c r="U834" s="64"/>
      <c r="W834" s="64"/>
      <c r="AN834" s="65"/>
      <c r="AW834" s="66"/>
    </row>
    <row r="835" spans="21:49" ht="15.75" customHeight="1">
      <c r="U835" s="64"/>
      <c r="W835" s="64"/>
      <c r="AN835" s="65"/>
      <c r="AW835" s="66"/>
    </row>
    <row r="836" spans="21:49" ht="15.75" customHeight="1">
      <c r="U836" s="64"/>
      <c r="W836" s="64"/>
      <c r="AN836" s="65"/>
      <c r="AW836" s="66"/>
    </row>
    <row r="837" spans="21:49" ht="15.75" customHeight="1">
      <c r="U837" s="64"/>
      <c r="W837" s="64"/>
      <c r="AN837" s="65"/>
      <c r="AW837" s="66"/>
    </row>
    <row r="838" spans="21:49" ht="15.75" customHeight="1">
      <c r="U838" s="64"/>
      <c r="W838" s="64"/>
      <c r="AN838" s="65"/>
      <c r="AW838" s="66"/>
    </row>
    <row r="839" spans="21:49" ht="15.75" customHeight="1">
      <c r="U839" s="64"/>
      <c r="W839" s="64"/>
      <c r="AN839" s="65"/>
      <c r="AW839" s="66"/>
    </row>
    <row r="840" spans="21:49" ht="15.75" customHeight="1">
      <c r="U840" s="64"/>
      <c r="W840" s="64"/>
      <c r="AN840" s="65"/>
      <c r="AW840" s="66"/>
    </row>
    <row r="841" spans="21:49" ht="15.75" customHeight="1">
      <c r="U841" s="64"/>
      <c r="W841" s="64"/>
      <c r="AN841" s="65"/>
      <c r="AW841" s="66"/>
    </row>
    <row r="842" spans="21:49" ht="15.75" customHeight="1">
      <c r="U842" s="64"/>
      <c r="W842" s="64"/>
      <c r="AN842" s="65"/>
      <c r="AW842" s="66"/>
    </row>
    <row r="843" spans="21:49" ht="15.75" customHeight="1">
      <c r="U843" s="64"/>
      <c r="W843" s="64"/>
      <c r="AN843" s="65"/>
      <c r="AW843" s="66"/>
    </row>
    <row r="844" spans="21:49" ht="15.75" customHeight="1">
      <c r="U844" s="64"/>
      <c r="W844" s="64"/>
      <c r="AN844" s="65"/>
      <c r="AW844" s="66"/>
    </row>
    <row r="845" spans="21:49" ht="15.75" customHeight="1">
      <c r="U845" s="64"/>
      <c r="W845" s="64"/>
      <c r="AN845" s="65"/>
      <c r="AW845" s="66"/>
    </row>
    <row r="846" spans="21:49" ht="15.75" customHeight="1">
      <c r="U846" s="64"/>
      <c r="W846" s="64"/>
      <c r="AN846" s="65"/>
      <c r="AW846" s="66"/>
    </row>
    <row r="847" spans="21:49" ht="15.75" customHeight="1">
      <c r="U847" s="64"/>
      <c r="W847" s="64"/>
      <c r="AN847" s="65"/>
      <c r="AW847" s="66"/>
    </row>
    <row r="848" spans="21:49" ht="15.75" customHeight="1">
      <c r="U848" s="64"/>
      <c r="W848" s="64"/>
      <c r="AN848" s="65"/>
      <c r="AW848" s="66"/>
    </row>
    <row r="849" spans="21:49" ht="15.75" customHeight="1">
      <c r="U849" s="64"/>
      <c r="W849" s="64"/>
      <c r="AN849" s="65"/>
      <c r="AW849" s="66"/>
    </row>
    <row r="850" spans="21:49" ht="15.75" customHeight="1">
      <c r="U850" s="64"/>
      <c r="W850" s="64"/>
      <c r="AN850" s="65"/>
      <c r="AW850" s="66"/>
    </row>
    <row r="851" spans="21:49" ht="15.75" customHeight="1">
      <c r="U851" s="64"/>
      <c r="W851" s="64"/>
      <c r="AN851" s="65"/>
      <c r="AW851" s="66"/>
    </row>
    <row r="852" spans="21:49" ht="15.75" customHeight="1">
      <c r="U852" s="64"/>
      <c r="W852" s="64"/>
      <c r="AN852" s="65"/>
      <c r="AW852" s="66"/>
    </row>
    <row r="853" spans="21:49" ht="15.75" customHeight="1">
      <c r="U853" s="64"/>
      <c r="W853" s="64"/>
      <c r="AN853" s="65"/>
      <c r="AW853" s="66"/>
    </row>
    <row r="854" spans="21:49" ht="15.75" customHeight="1">
      <c r="U854" s="64"/>
      <c r="W854" s="64"/>
      <c r="AN854" s="65"/>
      <c r="AW854" s="66"/>
    </row>
    <row r="855" spans="21:49" ht="15.75" customHeight="1">
      <c r="U855" s="64"/>
      <c r="W855" s="64"/>
      <c r="AN855" s="65"/>
      <c r="AW855" s="66"/>
    </row>
    <row r="856" spans="21:49" ht="15.75" customHeight="1">
      <c r="U856" s="64"/>
      <c r="W856" s="64"/>
      <c r="AN856" s="65"/>
      <c r="AW856" s="66"/>
    </row>
    <row r="857" spans="21:49" ht="15.75" customHeight="1">
      <c r="U857" s="64"/>
      <c r="W857" s="64"/>
      <c r="AN857" s="65"/>
      <c r="AW857" s="66"/>
    </row>
    <row r="858" spans="21:49" ht="15.75" customHeight="1">
      <c r="U858" s="64"/>
      <c r="W858" s="64"/>
      <c r="AN858" s="65"/>
      <c r="AW858" s="66"/>
    </row>
    <row r="859" spans="21:49" ht="15.75" customHeight="1">
      <c r="U859" s="64"/>
      <c r="W859" s="64"/>
      <c r="AN859" s="65"/>
      <c r="AW859" s="66"/>
    </row>
    <row r="860" spans="21:49" ht="15.75" customHeight="1">
      <c r="U860" s="64"/>
      <c r="W860" s="64"/>
      <c r="AN860" s="65"/>
      <c r="AW860" s="66"/>
    </row>
    <row r="861" spans="21:49" ht="15.75" customHeight="1">
      <c r="U861" s="64"/>
      <c r="W861" s="64"/>
      <c r="AN861" s="65"/>
      <c r="AW861" s="66"/>
    </row>
    <row r="862" spans="21:49" ht="15.75" customHeight="1">
      <c r="U862" s="64"/>
      <c r="W862" s="64"/>
      <c r="AN862" s="65"/>
      <c r="AW862" s="66"/>
    </row>
    <row r="863" spans="21:49" ht="15.75" customHeight="1">
      <c r="U863" s="64"/>
      <c r="W863" s="64"/>
      <c r="AN863" s="65"/>
      <c r="AW863" s="66"/>
    </row>
    <row r="864" spans="21:49" ht="15.75" customHeight="1">
      <c r="U864" s="64"/>
      <c r="W864" s="64"/>
      <c r="AN864" s="65"/>
      <c r="AW864" s="66"/>
    </row>
    <row r="865" spans="21:49" ht="15.75" customHeight="1">
      <c r="U865" s="64"/>
      <c r="W865" s="64"/>
      <c r="AN865" s="65"/>
      <c r="AW865" s="66"/>
    </row>
    <row r="866" spans="21:49" ht="15.75" customHeight="1">
      <c r="U866" s="64"/>
      <c r="W866" s="64"/>
      <c r="AN866" s="65"/>
      <c r="AW866" s="66"/>
    </row>
    <row r="867" spans="21:49" ht="15.75" customHeight="1">
      <c r="U867" s="64"/>
      <c r="W867" s="64"/>
      <c r="AN867" s="65"/>
      <c r="AW867" s="66"/>
    </row>
    <row r="868" spans="21:49" ht="15.75" customHeight="1">
      <c r="U868" s="64"/>
      <c r="W868" s="64"/>
      <c r="AN868" s="65"/>
      <c r="AW868" s="66"/>
    </row>
    <row r="869" spans="21:49" ht="15.75" customHeight="1">
      <c r="U869" s="64"/>
      <c r="W869" s="64"/>
      <c r="AN869" s="65"/>
      <c r="AW869" s="66"/>
    </row>
    <row r="870" spans="21:49" ht="15.75" customHeight="1">
      <c r="U870" s="64"/>
      <c r="W870" s="64"/>
      <c r="AN870" s="65"/>
      <c r="AW870" s="66"/>
    </row>
    <row r="871" spans="21:49" ht="15.75" customHeight="1">
      <c r="U871" s="64"/>
      <c r="W871" s="64"/>
      <c r="AN871" s="65"/>
      <c r="AW871" s="66"/>
    </row>
    <row r="872" spans="21:49" ht="15.75" customHeight="1">
      <c r="U872" s="64"/>
      <c r="W872" s="64"/>
      <c r="AN872" s="65"/>
      <c r="AW872" s="66"/>
    </row>
    <row r="873" spans="21:49" ht="15.75" customHeight="1">
      <c r="U873" s="64"/>
      <c r="W873" s="64"/>
      <c r="AN873" s="65"/>
      <c r="AW873" s="66"/>
    </row>
    <row r="874" spans="21:49" ht="15.75" customHeight="1">
      <c r="U874" s="64"/>
      <c r="W874" s="64"/>
      <c r="AN874" s="65"/>
      <c r="AW874" s="66"/>
    </row>
    <row r="875" spans="21:49" ht="15.75" customHeight="1">
      <c r="U875" s="64"/>
      <c r="W875" s="64"/>
      <c r="AN875" s="65"/>
      <c r="AW875" s="66"/>
    </row>
    <row r="876" spans="21:49" ht="15.75" customHeight="1">
      <c r="U876" s="64"/>
      <c r="W876" s="64"/>
      <c r="AN876" s="65"/>
      <c r="AW876" s="66"/>
    </row>
    <row r="877" spans="21:49" ht="15.75" customHeight="1">
      <c r="U877" s="64"/>
      <c r="W877" s="64"/>
      <c r="AN877" s="65"/>
      <c r="AW877" s="66"/>
    </row>
    <row r="878" spans="21:49" ht="15.75" customHeight="1">
      <c r="U878" s="64"/>
      <c r="W878" s="64"/>
      <c r="AN878" s="65"/>
      <c r="AW878" s="66"/>
    </row>
    <row r="879" spans="21:49" ht="15.75" customHeight="1">
      <c r="U879" s="64"/>
      <c r="W879" s="64"/>
      <c r="AN879" s="65"/>
      <c r="AW879" s="66"/>
    </row>
    <row r="880" spans="21:49" ht="15.75" customHeight="1">
      <c r="U880" s="64"/>
      <c r="W880" s="64"/>
      <c r="AN880" s="65"/>
      <c r="AW880" s="66"/>
    </row>
    <row r="881" spans="21:49" ht="15.75" customHeight="1">
      <c r="U881" s="64"/>
      <c r="W881" s="64"/>
      <c r="AN881" s="65"/>
      <c r="AW881" s="66"/>
    </row>
    <row r="882" spans="21:49" ht="15.75" customHeight="1">
      <c r="U882" s="64"/>
      <c r="W882" s="64"/>
      <c r="AN882" s="65"/>
      <c r="AW882" s="66"/>
    </row>
    <row r="883" spans="21:49" ht="15.75" customHeight="1">
      <c r="U883" s="64"/>
      <c r="W883" s="64"/>
      <c r="AN883" s="65"/>
      <c r="AW883" s="66"/>
    </row>
    <row r="884" spans="21:49" ht="15.75" customHeight="1">
      <c r="U884" s="64"/>
      <c r="W884" s="64"/>
      <c r="AN884" s="65"/>
      <c r="AW884" s="66"/>
    </row>
    <row r="885" spans="21:49" ht="15.75" customHeight="1">
      <c r="U885" s="64"/>
      <c r="W885" s="64"/>
      <c r="AN885" s="65"/>
      <c r="AW885" s="66"/>
    </row>
    <row r="886" spans="21:49" ht="15.75" customHeight="1">
      <c r="U886" s="64"/>
      <c r="W886" s="64"/>
      <c r="AN886" s="65"/>
      <c r="AW886" s="66"/>
    </row>
    <row r="887" spans="21:49" ht="15.75" customHeight="1">
      <c r="U887" s="64"/>
      <c r="W887" s="64"/>
      <c r="AN887" s="65"/>
      <c r="AW887" s="66"/>
    </row>
    <row r="888" spans="21:49" ht="15.75" customHeight="1">
      <c r="U888" s="64"/>
      <c r="W888" s="64"/>
      <c r="AN888" s="65"/>
      <c r="AW888" s="66"/>
    </row>
    <row r="889" spans="21:49" ht="15.75" customHeight="1">
      <c r="U889" s="64"/>
      <c r="W889" s="64"/>
      <c r="AN889" s="65"/>
      <c r="AW889" s="66"/>
    </row>
    <row r="890" spans="21:49" ht="15.75" customHeight="1">
      <c r="U890" s="64"/>
      <c r="W890" s="64"/>
      <c r="AN890" s="65"/>
      <c r="AW890" s="66"/>
    </row>
    <row r="891" spans="21:49" ht="15.75" customHeight="1">
      <c r="U891" s="64"/>
      <c r="W891" s="64"/>
      <c r="AN891" s="65"/>
      <c r="AW891" s="66"/>
    </row>
    <row r="892" spans="21:49" ht="15.75" customHeight="1">
      <c r="U892" s="64"/>
      <c r="W892" s="64"/>
      <c r="AN892" s="65"/>
      <c r="AW892" s="66"/>
    </row>
    <row r="893" spans="21:49" ht="15.75" customHeight="1">
      <c r="U893" s="64"/>
      <c r="W893" s="64"/>
      <c r="AN893" s="65"/>
      <c r="AW893" s="66"/>
    </row>
    <row r="894" spans="21:49" ht="15.75" customHeight="1">
      <c r="U894" s="64"/>
      <c r="W894" s="64"/>
      <c r="AN894" s="65"/>
      <c r="AW894" s="66"/>
    </row>
    <row r="895" spans="21:49" ht="15.75" customHeight="1">
      <c r="U895" s="64"/>
      <c r="W895" s="64"/>
      <c r="AN895" s="65"/>
      <c r="AW895" s="66"/>
    </row>
    <row r="896" spans="21:49" ht="15.75" customHeight="1">
      <c r="U896" s="64"/>
      <c r="W896" s="64"/>
      <c r="AN896" s="65"/>
      <c r="AW896" s="66"/>
    </row>
    <row r="897" spans="21:49" ht="15.75" customHeight="1">
      <c r="U897" s="64"/>
      <c r="W897" s="64"/>
      <c r="AN897" s="65"/>
      <c r="AW897" s="66"/>
    </row>
    <row r="898" spans="21:49" ht="15.75" customHeight="1">
      <c r="U898" s="64"/>
      <c r="W898" s="64"/>
      <c r="AN898" s="65"/>
      <c r="AW898" s="66"/>
    </row>
    <row r="899" spans="21:49" ht="15.75" customHeight="1">
      <c r="U899" s="64"/>
      <c r="W899" s="64"/>
      <c r="AN899" s="65"/>
      <c r="AW899" s="66"/>
    </row>
    <row r="900" spans="21:49" ht="15.75" customHeight="1">
      <c r="U900" s="64"/>
      <c r="W900" s="64"/>
      <c r="AN900" s="65"/>
      <c r="AW900" s="66"/>
    </row>
    <row r="901" spans="21:49" ht="15.75" customHeight="1">
      <c r="U901" s="64"/>
      <c r="W901" s="64"/>
      <c r="AN901" s="65"/>
      <c r="AW901" s="66"/>
    </row>
    <row r="902" spans="21:49" ht="15.75" customHeight="1">
      <c r="U902" s="64"/>
      <c r="W902" s="64"/>
      <c r="AN902" s="65"/>
      <c r="AW902" s="66"/>
    </row>
    <row r="903" spans="21:49" ht="15.75" customHeight="1">
      <c r="U903" s="64"/>
      <c r="W903" s="64"/>
      <c r="AN903" s="65"/>
      <c r="AW903" s="66"/>
    </row>
    <row r="904" spans="21:49" ht="15.75" customHeight="1">
      <c r="U904" s="64"/>
      <c r="W904" s="64"/>
      <c r="AN904" s="65"/>
      <c r="AW904" s="66"/>
    </row>
    <row r="905" spans="21:49" ht="15.75" customHeight="1">
      <c r="U905" s="64"/>
      <c r="W905" s="64"/>
      <c r="AN905" s="65"/>
      <c r="AW905" s="66"/>
    </row>
    <row r="906" spans="21:49" ht="15.75" customHeight="1">
      <c r="U906" s="64"/>
      <c r="W906" s="64"/>
      <c r="AN906" s="65"/>
      <c r="AW906" s="66"/>
    </row>
    <row r="907" spans="21:49" ht="15.75" customHeight="1">
      <c r="U907" s="64"/>
      <c r="W907" s="64"/>
      <c r="AN907" s="65"/>
      <c r="AW907" s="66"/>
    </row>
    <row r="908" spans="21:49" ht="15.75" customHeight="1">
      <c r="U908" s="64"/>
      <c r="W908" s="64"/>
      <c r="AN908" s="65"/>
      <c r="AW908" s="66"/>
    </row>
    <row r="909" spans="21:49" ht="15.75" customHeight="1">
      <c r="U909" s="64"/>
      <c r="W909" s="64"/>
      <c r="AN909" s="65"/>
      <c r="AW909" s="66"/>
    </row>
    <row r="910" spans="21:49" ht="15.75" customHeight="1">
      <c r="U910" s="64"/>
      <c r="W910" s="64"/>
      <c r="AN910" s="65"/>
      <c r="AW910" s="66"/>
    </row>
    <row r="911" spans="21:49" ht="15.75" customHeight="1">
      <c r="U911" s="64"/>
      <c r="W911" s="64"/>
      <c r="AN911" s="65"/>
      <c r="AW911" s="66"/>
    </row>
    <row r="912" spans="21:49" ht="15.75" customHeight="1">
      <c r="U912" s="64"/>
      <c r="W912" s="64"/>
      <c r="AN912" s="65"/>
      <c r="AW912" s="66"/>
    </row>
    <row r="913" spans="21:49" ht="15.75" customHeight="1">
      <c r="U913" s="64"/>
      <c r="W913" s="64"/>
      <c r="AN913" s="65"/>
      <c r="AW913" s="66"/>
    </row>
    <row r="914" spans="21:49" ht="15.75" customHeight="1">
      <c r="U914" s="64"/>
      <c r="W914" s="64"/>
      <c r="AN914" s="65"/>
      <c r="AW914" s="66"/>
    </row>
    <row r="915" spans="21:49" ht="15.75" customHeight="1">
      <c r="U915" s="64"/>
      <c r="W915" s="64"/>
      <c r="AN915" s="65"/>
      <c r="AW915" s="66"/>
    </row>
    <row r="916" spans="21:49" ht="15.75" customHeight="1">
      <c r="U916" s="64"/>
      <c r="W916" s="64"/>
      <c r="AN916" s="65"/>
      <c r="AW916" s="66"/>
    </row>
    <row r="917" spans="21:49" ht="15.75" customHeight="1">
      <c r="U917" s="64"/>
      <c r="W917" s="64"/>
      <c r="AN917" s="65"/>
      <c r="AW917" s="66"/>
    </row>
    <row r="918" spans="21:49" ht="15.75" customHeight="1">
      <c r="U918" s="64"/>
      <c r="W918" s="64"/>
      <c r="AN918" s="65"/>
      <c r="AW918" s="66"/>
    </row>
    <row r="919" spans="21:49" ht="15.75" customHeight="1">
      <c r="U919" s="64"/>
      <c r="W919" s="64"/>
      <c r="AN919" s="65"/>
      <c r="AW919" s="66"/>
    </row>
    <row r="920" spans="21:49" ht="15.75" customHeight="1">
      <c r="U920" s="64"/>
      <c r="W920" s="64"/>
      <c r="AN920" s="65"/>
      <c r="AW920" s="66"/>
    </row>
    <row r="921" spans="21:49" ht="15.75" customHeight="1">
      <c r="U921" s="64"/>
      <c r="W921" s="64"/>
      <c r="AN921" s="65"/>
      <c r="AW921" s="66"/>
    </row>
    <row r="922" spans="21:49" ht="15.75" customHeight="1">
      <c r="U922" s="64"/>
      <c r="W922" s="64"/>
      <c r="AN922" s="65"/>
      <c r="AW922" s="66"/>
    </row>
    <row r="923" spans="21:49" ht="15.75" customHeight="1">
      <c r="U923" s="64"/>
      <c r="W923" s="64"/>
      <c r="AN923" s="65"/>
      <c r="AW923" s="66"/>
    </row>
    <row r="924" spans="21:49" ht="15.75" customHeight="1">
      <c r="U924" s="64"/>
      <c r="W924" s="64"/>
      <c r="AN924" s="65"/>
      <c r="AW924" s="66"/>
    </row>
    <row r="925" spans="21:49" ht="15.75" customHeight="1">
      <c r="U925" s="64"/>
      <c r="W925" s="64"/>
      <c r="AN925" s="65"/>
      <c r="AW925" s="66"/>
    </row>
    <row r="926" spans="21:49" ht="15.75" customHeight="1">
      <c r="U926" s="64"/>
      <c r="W926" s="64"/>
      <c r="AN926" s="65"/>
      <c r="AW926" s="66"/>
    </row>
    <row r="927" spans="21:49" ht="15.75" customHeight="1">
      <c r="U927" s="64"/>
      <c r="W927" s="64"/>
      <c r="AN927" s="65"/>
      <c r="AW927" s="66"/>
    </row>
    <row r="928" spans="21:49" ht="15.75" customHeight="1">
      <c r="U928" s="64"/>
      <c r="W928" s="64"/>
      <c r="AN928" s="65"/>
      <c r="AW928" s="66"/>
    </row>
    <row r="929" spans="21:49" ht="15.75" customHeight="1">
      <c r="U929" s="64"/>
      <c r="W929" s="64"/>
      <c r="AN929" s="65"/>
      <c r="AW929" s="66"/>
    </row>
    <row r="930" spans="21:49" ht="15.75" customHeight="1">
      <c r="U930" s="64"/>
      <c r="W930" s="64"/>
      <c r="AN930" s="65"/>
      <c r="AW930" s="66"/>
    </row>
    <row r="931" spans="21:49" ht="15.75" customHeight="1">
      <c r="U931" s="64"/>
      <c r="W931" s="64"/>
      <c r="AN931" s="65"/>
      <c r="AW931" s="66"/>
    </row>
    <row r="932" spans="21:49" ht="15.75" customHeight="1">
      <c r="U932" s="64"/>
      <c r="W932" s="64"/>
      <c r="AN932" s="65"/>
      <c r="AW932" s="66"/>
    </row>
    <row r="933" spans="21:49" ht="15.75" customHeight="1">
      <c r="U933" s="64"/>
      <c r="W933" s="64"/>
      <c r="AN933" s="65"/>
      <c r="AW933" s="66"/>
    </row>
    <row r="934" spans="21:49" ht="15.75" customHeight="1">
      <c r="U934" s="64"/>
      <c r="W934" s="64"/>
      <c r="AN934" s="65"/>
      <c r="AW934" s="66"/>
    </row>
    <row r="935" spans="21:49" ht="15.75" customHeight="1">
      <c r="U935" s="64"/>
      <c r="W935" s="64"/>
      <c r="AN935" s="65"/>
      <c r="AW935" s="66"/>
    </row>
    <row r="936" spans="21:49" ht="15.75" customHeight="1">
      <c r="U936" s="64"/>
      <c r="W936" s="64"/>
      <c r="AN936" s="65"/>
      <c r="AW936" s="66"/>
    </row>
    <row r="937" spans="21:49" ht="15.75" customHeight="1">
      <c r="U937" s="64"/>
      <c r="W937" s="64"/>
      <c r="AN937" s="65"/>
      <c r="AW937" s="66"/>
    </row>
    <row r="938" spans="21:49" ht="15.75" customHeight="1">
      <c r="U938" s="64"/>
      <c r="W938" s="64"/>
      <c r="AN938" s="65"/>
      <c r="AW938" s="66"/>
    </row>
    <row r="939" spans="21:49" ht="15.75" customHeight="1">
      <c r="U939" s="64"/>
      <c r="W939" s="64"/>
      <c r="AN939" s="65"/>
      <c r="AW939" s="66"/>
    </row>
    <row r="940" spans="21:49" ht="15.75" customHeight="1">
      <c r="U940" s="64"/>
      <c r="W940" s="64"/>
      <c r="AN940" s="65"/>
      <c r="AW940" s="66"/>
    </row>
    <row r="941" spans="21:49" ht="15.75" customHeight="1">
      <c r="U941" s="64"/>
      <c r="W941" s="64"/>
      <c r="AN941" s="65"/>
      <c r="AW941" s="66"/>
    </row>
    <row r="942" spans="21:49" ht="15.75" customHeight="1">
      <c r="U942" s="64"/>
      <c r="W942" s="64"/>
      <c r="AN942" s="65"/>
      <c r="AW942" s="66"/>
    </row>
    <row r="943" spans="21:49" ht="15.75" customHeight="1">
      <c r="U943" s="64"/>
      <c r="W943" s="64"/>
      <c r="AN943" s="65"/>
      <c r="AW943" s="66"/>
    </row>
    <row r="944" spans="21:49" ht="15.75" customHeight="1">
      <c r="U944" s="64"/>
      <c r="W944" s="64"/>
      <c r="AN944" s="65"/>
      <c r="AW944" s="66"/>
    </row>
    <row r="945" spans="21:49" ht="15.75" customHeight="1">
      <c r="U945" s="64"/>
      <c r="W945" s="64"/>
      <c r="AN945" s="65"/>
      <c r="AW945" s="66"/>
    </row>
    <row r="946" spans="21:49" ht="15.75" customHeight="1">
      <c r="U946" s="64"/>
      <c r="W946" s="64"/>
      <c r="AN946" s="65"/>
      <c r="AW946" s="66"/>
    </row>
    <row r="947" spans="21:49" ht="15.75" customHeight="1">
      <c r="U947" s="64"/>
      <c r="W947" s="64"/>
      <c r="AN947" s="65"/>
      <c r="AW947" s="66"/>
    </row>
    <row r="948" spans="21:49" ht="15.75" customHeight="1">
      <c r="U948" s="64"/>
      <c r="W948" s="64"/>
      <c r="AN948" s="65"/>
      <c r="AW948" s="66"/>
    </row>
    <row r="949" spans="21:49" ht="15.75" customHeight="1">
      <c r="U949" s="64"/>
      <c r="W949" s="64"/>
      <c r="AN949" s="65"/>
      <c r="AW949" s="66"/>
    </row>
    <row r="950" spans="21:49" ht="15.75" customHeight="1">
      <c r="U950" s="64"/>
      <c r="W950" s="64"/>
      <c r="AN950" s="65"/>
      <c r="AW950" s="66"/>
    </row>
    <row r="951" spans="21:49" ht="15.75" customHeight="1">
      <c r="U951" s="64"/>
      <c r="W951" s="64"/>
      <c r="AN951" s="65"/>
      <c r="AW951" s="66"/>
    </row>
    <row r="952" spans="21:49" ht="15.75" customHeight="1">
      <c r="U952" s="64"/>
      <c r="W952" s="64"/>
      <c r="AN952" s="65"/>
      <c r="AW952" s="66"/>
    </row>
    <row r="953" spans="21:49" ht="15.75" customHeight="1">
      <c r="U953" s="64"/>
      <c r="W953" s="64"/>
      <c r="AN953" s="65"/>
      <c r="AW953" s="66"/>
    </row>
    <row r="954" spans="21:49" ht="15.75" customHeight="1">
      <c r="U954" s="64"/>
      <c r="W954" s="64"/>
      <c r="AN954" s="65"/>
      <c r="AW954" s="66"/>
    </row>
    <row r="955" spans="21:49" ht="15.75" customHeight="1">
      <c r="U955" s="64"/>
      <c r="W955" s="64"/>
      <c r="AN955" s="65"/>
      <c r="AW955" s="66"/>
    </row>
    <row r="956" spans="21:49" ht="15.75" customHeight="1">
      <c r="U956" s="64"/>
      <c r="W956" s="64"/>
      <c r="AN956" s="65"/>
      <c r="AW956" s="66"/>
    </row>
    <row r="957" spans="21:49" ht="15.75" customHeight="1">
      <c r="U957" s="64"/>
      <c r="W957" s="64"/>
      <c r="AN957" s="65"/>
      <c r="AW957" s="66"/>
    </row>
    <row r="958" spans="21:49" ht="15.75" customHeight="1">
      <c r="U958" s="64"/>
      <c r="W958" s="64"/>
      <c r="AN958" s="65"/>
      <c r="AW958" s="66"/>
    </row>
    <row r="959" spans="21:49" ht="15.75" customHeight="1">
      <c r="U959" s="64"/>
      <c r="W959" s="64"/>
      <c r="AN959" s="65"/>
      <c r="AW959" s="66"/>
    </row>
    <row r="960" spans="21:49" ht="15.75" customHeight="1">
      <c r="U960" s="64"/>
      <c r="W960" s="64"/>
      <c r="AN960" s="65"/>
      <c r="AW960" s="66"/>
    </row>
    <row r="961" spans="21:49" ht="15.75" customHeight="1">
      <c r="U961" s="64"/>
      <c r="W961" s="64"/>
      <c r="AN961" s="65"/>
      <c r="AW961" s="66"/>
    </row>
    <row r="962" spans="21:49" ht="15.75" customHeight="1">
      <c r="U962" s="64"/>
      <c r="W962" s="64"/>
      <c r="AN962" s="65"/>
      <c r="AW962" s="66"/>
    </row>
    <row r="963" spans="21:49" ht="15.75" customHeight="1">
      <c r="U963" s="64"/>
      <c r="W963" s="64"/>
      <c r="AN963" s="65"/>
      <c r="AW963" s="66"/>
    </row>
    <row r="964" spans="21:49" ht="15.75" customHeight="1">
      <c r="U964" s="64"/>
      <c r="W964" s="64"/>
      <c r="AN964" s="65"/>
      <c r="AW964" s="66"/>
    </row>
  </sheetData>
  <mergeCells count="234">
    <mergeCell ref="AW9:AX10"/>
    <mergeCell ref="AW11:AX12"/>
    <mergeCell ref="AW13:AX14"/>
    <mergeCell ref="AW15:AX16"/>
    <mergeCell ref="AW17:AX18"/>
    <mergeCell ref="AW6:AX6"/>
    <mergeCell ref="N7:P7"/>
    <mergeCell ref="Q7:W7"/>
    <mergeCell ref="X7:Y7"/>
    <mergeCell ref="Z7:AF7"/>
    <mergeCell ref="AG7:AG8"/>
    <mergeCell ref="AH7:AH8"/>
    <mergeCell ref="AD9:AD10"/>
    <mergeCell ref="AH9:AH10"/>
    <mergeCell ref="AI9:AI10"/>
    <mergeCell ref="AQ9:AQ10"/>
    <mergeCell ref="AR9:AR10"/>
    <mergeCell ref="AS9:AS10"/>
    <mergeCell ref="AT9:AT10"/>
    <mergeCell ref="AU9:AU10"/>
    <mergeCell ref="AV9:AV10"/>
    <mergeCell ref="AJ9:AJ10"/>
    <mergeCell ref="AK9:AK10"/>
    <mergeCell ref="AM9:AM10"/>
    <mergeCell ref="B1:D3"/>
    <mergeCell ref="E1:AW1"/>
    <mergeCell ref="E2:AW3"/>
    <mergeCell ref="B4:C4"/>
    <mergeCell ref="B5:D5"/>
    <mergeCell ref="E5:J5"/>
    <mergeCell ref="AV7:AV8"/>
    <mergeCell ref="H8:I8"/>
    <mergeCell ref="L8:M8"/>
    <mergeCell ref="AT7:AT8"/>
    <mergeCell ref="AU7:AU8"/>
    <mergeCell ref="B9:B10"/>
    <mergeCell ref="C9:C10"/>
    <mergeCell ref="D9:D10"/>
    <mergeCell ref="E9:E10"/>
    <mergeCell ref="F9:F10"/>
    <mergeCell ref="AP7:AP8"/>
    <mergeCell ref="AQ7:AQ8"/>
    <mergeCell ref="AR7:AR8"/>
    <mergeCell ref="AS7:AS8"/>
    <mergeCell ref="AI7:AI8"/>
    <mergeCell ref="AJ7:AJ8"/>
    <mergeCell ref="AK7:AK8"/>
    <mergeCell ref="AM7:AM8"/>
    <mergeCell ref="AN7:AN8"/>
    <mergeCell ref="AO7:AO8"/>
    <mergeCell ref="B6:M7"/>
    <mergeCell ref="N6:AN6"/>
    <mergeCell ref="AO6:AV6"/>
    <mergeCell ref="M9:M10"/>
    <mergeCell ref="N9:N10"/>
    <mergeCell ref="P9:P10"/>
    <mergeCell ref="Q9:Q10"/>
    <mergeCell ref="R9:R10"/>
    <mergeCell ref="S9:S10"/>
    <mergeCell ref="G9:G10"/>
    <mergeCell ref="H9:H10"/>
    <mergeCell ref="I9:I10"/>
    <mergeCell ref="J9:J10"/>
    <mergeCell ref="K9:K10"/>
    <mergeCell ref="L9:L10"/>
    <mergeCell ref="Z9:Z10"/>
    <mergeCell ref="AA9:AA10"/>
    <mergeCell ref="AC9:AC10"/>
    <mergeCell ref="T9:T10"/>
    <mergeCell ref="U9:U10"/>
    <mergeCell ref="V9:V10"/>
    <mergeCell ref="W9:W10"/>
    <mergeCell ref="X9:X10"/>
    <mergeCell ref="Y9:Y10"/>
    <mergeCell ref="AN9:AN10"/>
    <mergeCell ref="AO9:AO10"/>
    <mergeCell ref="AP9:AP10"/>
    <mergeCell ref="AQ11:AQ12"/>
    <mergeCell ref="AR11:AR12"/>
    <mergeCell ref="AS11:AS12"/>
    <mergeCell ref="W11:W12"/>
    <mergeCell ref="AH11:AH12"/>
    <mergeCell ref="AI11:AI12"/>
    <mergeCell ref="AJ11:AJ12"/>
    <mergeCell ref="AK11:AK12"/>
    <mergeCell ref="AM11:AM12"/>
    <mergeCell ref="AN11:AN12"/>
    <mergeCell ref="AO11:AO12"/>
    <mergeCell ref="AP11:AP12"/>
    <mergeCell ref="B11:B12"/>
    <mergeCell ref="C11:C12"/>
    <mergeCell ref="D11:D12"/>
    <mergeCell ref="E11:E12"/>
    <mergeCell ref="F11:F12"/>
    <mergeCell ref="G11:G12"/>
    <mergeCell ref="H11:H12"/>
    <mergeCell ref="I11:I12"/>
    <mergeCell ref="J11:J12"/>
    <mergeCell ref="K11:K12"/>
    <mergeCell ref="L11:L12"/>
    <mergeCell ref="M11:M12"/>
    <mergeCell ref="N11:N12"/>
    <mergeCell ref="P11:P12"/>
    <mergeCell ref="Q11:Q12"/>
    <mergeCell ref="H13:H14"/>
    <mergeCell ref="I13:I14"/>
    <mergeCell ref="J13:J14"/>
    <mergeCell ref="K13:K14"/>
    <mergeCell ref="L13:L14"/>
    <mergeCell ref="M13:M14"/>
    <mergeCell ref="AK13:AK14"/>
    <mergeCell ref="AM13:AM14"/>
    <mergeCell ref="AN13:AN14"/>
    <mergeCell ref="B13:B14"/>
    <mergeCell ref="C13:C14"/>
    <mergeCell ref="D13:D14"/>
    <mergeCell ref="E13:E14"/>
    <mergeCell ref="F13:F14"/>
    <mergeCell ref="G13:G14"/>
    <mergeCell ref="W13:W14"/>
    <mergeCell ref="AH13:AH14"/>
    <mergeCell ref="AI13:AI14"/>
    <mergeCell ref="N13:N14"/>
    <mergeCell ref="P13:P14"/>
    <mergeCell ref="Q13:Q14"/>
    <mergeCell ref="R13:R14"/>
    <mergeCell ref="S13:S14"/>
    <mergeCell ref="T13:T14"/>
    <mergeCell ref="U13:U14"/>
    <mergeCell ref="V13:V14"/>
    <mergeCell ref="T15:T16"/>
    <mergeCell ref="U15:U16"/>
    <mergeCell ref="V15:V16"/>
    <mergeCell ref="W15:W16"/>
    <mergeCell ref="AJ13:AJ14"/>
    <mergeCell ref="K15:K16"/>
    <mergeCell ref="L15:L16"/>
    <mergeCell ref="M15:M16"/>
    <mergeCell ref="N15:N16"/>
    <mergeCell ref="P15:P16"/>
    <mergeCell ref="Q15:Q16"/>
    <mergeCell ref="B15:B16"/>
    <mergeCell ref="C15:C16"/>
    <mergeCell ref="D15:D16"/>
    <mergeCell ref="E15:E16"/>
    <mergeCell ref="F15:F16"/>
    <mergeCell ref="G15:G16"/>
    <mergeCell ref="H15:H16"/>
    <mergeCell ref="I15:I16"/>
    <mergeCell ref="J15:J16"/>
    <mergeCell ref="AU15:AU16"/>
    <mergeCell ref="AV15:AV16"/>
    <mergeCell ref="AM15:AM16"/>
    <mergeCell ref="AN15:AN16"/>
    <mergeCell ref="AO15:AO16"/>
    <mergeCell ref="AP15:AP16"/>
    <mergeCell ref="AQ15:AQ16"/>
    <mergeCell ref="AR15:AR16"/>
    <mergeCell ref="AS13:AS14"/>
    <mergeCell ref="AO13:AO14"/>
    <mergeCell ref="AQ13:AQ14"/>
    <mergeCell ref="AR13:AR14"/>
    <mergeCell ref="C24:H24"/>
    <mergeCell ref="A9:A10"/>
    <mergeCell ref="A11:A12"/>
    <mergeCell ref="A13:A14"/>
    <mergeCell ref="A15:A16"/>
    <mergeCell ref="A17:A18"/>
    <mergeCell ref="AO17:AO18"/>
    <mergeCell ref="AP17:AP18"/>
    <mergeCell ref="AQ17:AQ18"/>
    <mergeCell ref="AI17:AI18"/>
    <mergeCell ref="AJ17:AJ18"/>
    <mergeCell ref="AK17:AK18"/>
    <mergeCell ref="AL17:AL18"/>
    <mergeCell ref="AM17:AM18"/>
    <mergeCell ref="AN17:AN18"/>
    <mergeCell ref="Z17:Z18"/>
    <mergeCell ref="AA17:AA18"/>
    <mergeCell ref="AD17:AD18"/>
    <mergeCell ref="AE17:AE18"/>
    <mergeCell ref="AF17:AF18"/>
    <mergeCell ref="AH17:AH18"/>
    <mergeCell ref="T17:T18"/>
    <mergeCell ref="U17:U18"/>
    <mergeCell ref="V17:V18"/>
    <mergeCell ref="B21:H21"/>
    <mergeCell ref="C23:H23"/>
    <mergeCell ref="AR17:AR18"/>
    <mergeCell ref="AS17:AS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F17:F18"/>
    <mergeCell ref="G17:G18"/>
    <mergeCell ref="E17:E18"/>
    <mergeCell ref="D17:D18"/>
    <mergeCell ref="AY6:AZ6"/>
    <mergeCell ref="BA6:BB6"/>
    <mergeCell ref="BC6:BD6"/>
    <mergeCell ref="AW7:AX7"/>
    <mergeCell ref="AY7:AZ7"/>
    <mergeCell ref="BA7:BB7"/>
    <mergeCell ref="BC7:BD7"/>
    <mergeCell ref="AS15:AS16"/>
    <mergeCell ref="AE15:AE16"/>
    <mergeCell ref="AF15:AF16"/>
    <mergeCell ref="AH15:AH16"/>
    <mergeCell ref="AI15:AI16"/>
    <mergeCell ref="AJ15:AJ16"/>
    <mergeCell ref="AK15:AK16"/>
    <mergeCell ref="X15:X16"/>
    <mergeCell ref="Y15:Y16"/>
    <mergeCell ref="Z15:Z16"/>
    <mergeCell ref="AA15:AA16"/>
    <mergeCell ref="AC15:AC16"/>
    <mergeCell ref="AD15:AD16"/>
    <mergeCell ref="R15:R16"/>
    <mergeCell ref="S15:S16"/>
    <mergeCell ref="AT15:AT16"/>
  </mergeCells>
  <conditionalFormatting sqref="J9">
    <cfRule type="containsText" dxfId="565" priority="1" operator="containsText" text="Muy Baja">
      <formula>NOT(ISERROR(SEARCH(("Muy Baja"),(J9))))</formula>
    </cfRule>
  </conditionalFormatting>
  <conditionalFormatting sqref="J9">
    <cfRule type="containsText" dxfId="564" priority="2" operator="containsText" text="Baja">
      <formula>NOT(ISERROR(SEARCH(("Baja"),(J9))))</formula>
    </cfRule>
  </conditionalFormatting>
  <conditionalFormatting sqref="J9">
    <cfRule type="containsText" dxfId="563" priority="3" operator="containsText" text="A l t a">
      <formula>NOT(ISERROR(SEARCH(("A l t a"),(J9))))</formula>
    </cfRule>
  </conditionalFormatting>
  <conditionalFormatting sqref="J9">
    <cfRule type="containsText" dxfId="562" priority="4" operator="containsText" text="Muy Alta">
      <formula>NOT(ISERROR(SEARCH(("Muy Alta"),(J9))))</formula>
    </cfRule>
  </conditionalFormatting>
  <conditionalFormatting sqref="J9">
    <cfRule type="cellIs" dxfId="561" priority="5" operator="equal">
      <formula>"Media"</formula>
    </cfRule>
  </conditionalFormatting>
  <conditionalFormatting sqref="M9">
    <cfRule type="containsText" dxfId="560" priority="6" operator="containsText" text="Catastrófico">
      <formula>NOT(ISERROR(SEARCH(("Catastrófico"),(M9))))</formula>
    </cfRule>
  </conditionalFormatting>
  <conditionalFormatting sqref="M9">
    <cfRule type="containsText" dxfId="559" priority="7" operator="containsText" text="Mayor">
      <formula>NOT(ISERROR(SEARCH(("Mayor"),(M9))))</formula>
    </cfRule>
  </conditionalFormatting>
  <conditionalFormatting sqref="M9">
    <cfRule type="containsText" dxfId="558" priority="8" operator="containsText" text="Moderado">
      <formula>NOT(ISERROR(SEARCH(("Moderado"),(M9))))</formula>
    </cfRule>
  </conditionalFormatting>
  <conditionalFormatting sqref="M9">
    <cfRule type="containsText" dxfId="557" priority="9" operator="containsText" text="Menor">
      <formula>NOT(ISERROR(SEARCH(("Menor"),(M9))))</formula>
    </cfRule>
  </conditionalFormatting>
  <conditionalFormatting sqref="M9">
    <cfRule type="containsText" dxfId="556" priority="10" operator="containsText" text="Leve">
      <formula>NOT(ISERROR(SEARCH(("Leve"),(M9))))</formula>
    </cfRule>
  </conditionalFormatting>
  <conditionalFormatting sqref="P9:R9 T9:W9">
    <cfRule type="containsText" dxfId="555" priority="11" operator="containsText" text="Extremo">
      <formula>NOT(ISERROR(SEARCH(("Extremo"),(P9))))</formula>
    </cfRule>
  </conditionalFormatting>
  <conditionalFormatting sqref="P9:R9 T9:W9">
    <cfRule type="containsText" dxfId="554" priority="12" operator="containsText" text="Alto">
      <formula>NOT(ISERROR(SEARCH(("Alto"),(P9))))</formula>
    </cfRule>
  </conditionalFormatting>
  <conditionalFormatting sqref="P9:R9 T9:W9">
    <cfRule type="containsText" dxfId="553" priority="13" operator="containsText" text="Moderado">
      <formula>NOT(ISERROR(SEARCH(("Moderado"),(P9))))</formula>
    </cfRule>
  </conditionalFormatting>
  <conditionalFormatting sqref="P9:R9 T9:W9">
    <cfRule type="containsText" dxfId="552" priority="14" operator="containsText" text="Bajo">
      <formula>NOT(ISERROR(SEARCH(("Bajo"),(P9))))</formula>
    </cfRule>
  </conditionalFormatting>
  <conditionalFormatting sqref="K9">
    <cfRule type="containsText" dxfId="551" priority="15" operator="containsText" text="Muy Baja">
      <formula>NOT(ISERROR(SEARCH(("Muy Baja"),(K9))))</formula>
    </cfRule>
  </conditionalFormatting>
  <conditionalFormatting sqref="K9">
    <cfRule type="containsText" dxfId="550" priority="16" operator="containsText" text="Baja">
      <formula>NOT(ISERROR(SEARCH(("Baja"),(K9))))</formula>
    </cfRule>
  </conditionalFormatting>
  <conditionalFormatting sqref="K9">
    <cfRule type="containsText" dxfId="549" priority="17" operator="containsText" text="A l t a">
      <formula>NOT(ISERROR(SEARCH(("A l t a"),(K9))))</formula>
    </cfRule>
  </conditionalFormatting>
  <conditionalFormatting sqref="K9">
    <cfRule type="containsText" dxfId="548" priority="18" operator="containsText" text="Muy Alta">
      <formula>NOT(ISERROR(SEARCH(("Muy Alta"),(K9))))</formula>
    </cfRule>
  </conditionalFormatting>
  <conditionalFormatting sqref="K9">
    <cfRule type="cellIs" dxfId="547" priority="19" operator="equal">
      <formula>"Media"</formula>
    </cfRule>
  </conditionalFormatting>
  <conditionalFormatting sqref="AH9">
    <cfRule type="containsText" dxfId="546" priority="20" operator="containsText" text="Muy Baja">
      <formula>NOT(ISERROR(SEARCH(("Muy Baja"),(AH9))))</formula>
    </cfRule>
  </conditionalFormatting>
  <conditionalFormatting sqref="AH9">
    <cfRule type="containsText" dxfId="545" priority="21" operator="containsText" text="Baja">
      <formula>NOT(ISERROR(SEARCH(("Baja"),(AH9))))</formula>
    </cfRule>
  </conditionalFormatting>
  <conditionalFormatting sqref="AH9">
    <cfRule type="containsText" dxfId="544" priority="22" operator="containsText" text="A l t a">
      <formula>NOT(ISERROR(SEARCH(("A l t a"),(AH9))))</formula>
    </cfRule>
  </conditionalFormatting>
  <conditionalFormatting sqref="AH9">
    <cfRule type="containsText" dxfId="543" priority="23" operator="containsText" text="Muy Alta">
      <formula>NOT(ISERROR(SEARCH(("Muy Alta"),(AH9))))</formula>
    </cfRule>
  </conditionalFormatting>
  <conditionalFormatting sqref="AH9">
    <cfRule type="cellIs" dxfId="542" priority="24" operator="equal">
      <formula>"Media"</formula>
    </cfRule>
  </conditionalFormatting>
  <conditionalFormatting sqref="AJ9">
    <cfRule type="containsText" dxfId="541" priority="25" operator="containsText" text="Catastrófico">
      <formula>NOT(ISERROR(SEARCH(("Catastrófico"),(AJ9))))</formula>
    </cfRule>
  </conditionalFormatting>
  <conditionalFormatting sqref="AJ9">
    <cfRule type="containsText" dxfId="540" priority="26" operator="containsText" text="Mayor">
      <formula>NOT(ISERROR(SEARCH(("Mayor"),(AJ9))))</formula>
    </cfRule>
  </conditionalFormatting>
  <conditionalFormatting sqref="AJ9">
    <cfRule type="containsText" dxfId="539" priority="27" operator="containsText" text="Moderado">
      <formula>NOT(ISERROR(SEARCH(("Moderado"),(AJ9))))</formula>
    </cfRule>
  </conditionalFormatting>
  <conditionalFormatting sqref="AJ9">
    <cfRule type="containsText" dxfId="538" priority="28" operator="containsText" text="Menor">
      <formula>NOT(ISERROR(SEARCH(("Menor"),(AJ9))))</formula>
    </cfRule>
  </conditionalFormatting>
  <conditionalFormatting sqref="AJ9">
    <cfRule type="containsText" dxfId="537" priority="29" operator="containsText" text="Leve">
      <formula>NOT(ISERROR(SEARCH(("Leve"),(AJ9))))</formula>
    </cfRule>
  </conditionalFormatting>
  <conditionalFormatting sqref="AM9">
    <cfRule type="containsText" dxfId="536" priority="30" operator="containsText" text="Extremo">
      <formula>NOT(ISERROR(SEARCH(("Extremo"),(AM9))))</formula>
    </cfRule>
  </conditionalFormatting>
  <conditionalFormatting sqref="AM9">
    <cfRule type="containsText" dxfId="535" priority="31" operator="containsText" text="Alto">
      <formula>NOT(ISERROR(SEARCH(("Alto"),(AM9))))</formula>
    </cfRule>
  </conditionalFormatting>
  <conditionalFormatting sqref="AM9">
    <cfRule type="containsText" dxfId="534" priority="32" operator="containsText" text="Moderado">
      <formula>NOT(ISERROR(SEARCH(("Moderado"),(AM9))))</formula>
    </cfRule>
  </conditionalFormatting>
  <conditionalFormatting sqref="AM9">
    <cfRule type="containsText" dxfId="533" priority="33" operator="containsText" text="Bajo">
      <formula>NOT(ISERROR(SEARCH(("Bajo"),(AM9))))</formula>
    </cfRule>
  </conditionalFormatting>
  <conditionalFormatting sqref="J11">
    <cfRule type="containsText" dxfId="532" priority="34" operator="containsText" text="Muy Baja">
      <formula>NOT(ISERROR(SEARCH(("Muy Baja"),(J11))))</formula>
    </cfRule>
  </conditionalFormatting>
  <conditionalFormatting sqref="J11">
    <cfRule type="containsText" dxfId="531" priority="35" operator="containsText" text="Baja">
      <formula>NOT(ISERROR(SEARCH(("Baja"),(J11))))</formula>
    </cfRule>
  </conditionalFormatting>
  <conditionalFormatting sqref="J11">
    <cfRule type="containsText" dxfId="530" priority="36" operator="containsText" text="A l t a">
      <formula>NOT(ISERROR(SEARCH(("A l t a"),(J11))))</formula>
    </cfRule>
  </conditionalFormatting>
  <conditionalFormatting sqref="J11">
    <cfRule type="containsText" dxfId="529" priority="37" operator="containsText" text="Muy Alta">
      <formula>NOT(ISERROR(SEARCH(("Muy Alta"),(J11))))</formula>
    </cfRule>
  </conditionalFormatting>
  <conditionalFormatting sqref="J11">
    <cfRule type="cellIs" dxfId="528" priority="38" operator="equal">
      <formula>"Media"</formula>
    </cfRule>
  </conditionalFormatting>
  <conditionalFormatting sqref="M11">
    <cfRule type="containsText" dxfId="527" priority="39" operator="containsText" text="Catastrófico">
      <formula>NOT(ISERROR(SEARCH(("Catastrófico"),(M11))))</formula>
    </cfRule>
  </conditionalFormatting>
  <conditionalFormatting sqref="M11">
    <cfRule type="containsText" dxfId="526" priority="40" operator="containsText" text="Mayor">
      <formula>NOT(ISERROR(SEARCH(("Mayor"),(M11))))</formula>
    </cfRule>
  </conditionalFormatting>
  <conditionalFormatting sqref="M11">
    <cfRule type="containsText" dxfId="525" priority="41" operator="containsText" text="Moderado">
      <formula>NOT(ISERROR(SEARCH(("Moderado"),(M11))))</formula>
    </cfRule>
  </conditionalFormatting>
  <conditionalFormatting sqref="M11">
    <cfRule type="containsText" dxfId="524" priority="42" operator="containsText" text="Menor">
      <formula>NOT(ISERROR(SEARCH(("Menor"),(M11))))</formula>
    </cfRule>
  </conditionalFormatting>
  <conditionalFormatting sqref="M11">
    <cfRule type="containsText" dxfId="523" priority="43" operator="containsText" text="Leve">
      <formula>NOT(ISERROR(SEARCH(("Leve"),(M11))))</formula>
    </cfRule>
  </conditionalFormatting>
  <conditionalFormatting sqref="K11">
    <cfRule type="containsText" dxfId="522" priority="44" operator="containsText" text="Muy Baja">
      <formula>NOT(ISERROR(SEARCH(("Muy Baja"),(K11))))</formula>
    </cfRule>
  </conditionalFormatting>
  <conditionalFormatting sqref="K11">
    <cfRule type="containsText" dxfId="521" priority="45" operator="containsText" text="Baja">
      <formula>NOT(ISERROR(SEARCH(("Baja"),(K11))))</formula>
    </cfRule>
  </conditionalFormatting>
  <conditionalFormatting sqref="K11">
    <cfRule type="containsText" dxfId="520" priority="46" operator="containsText" text="A l t a">
      <formula>NOT(ISERROR(SEARCH(("A l t a"),(K11))))</formula>
    </cfRule>
  </conditionalFormatting>
  <conditionalFormatting sqref="K11">
    <cfRule type="containsText" dxfId="519" priority="47" operator="containsText" text="Muy Alta">
      <formula>NOT(ISERROR(SEARCH(("Muy Alta"),(K11))))</formula>
    </cfRule>
  </conditionalFormatting>
  <conditionalFormatting sqref="K11">
    <cfRule type="cellIs" dxfId="518" priority="48" operator="equal">
      <formula>"Media"</formula>
    </cfRule>
  </conditionalFormatting>
  <conditionalFormatting sqref="P11">
    <cfRule type="containsText" dxfId="517" priority="49" operator="containsText" text="Extremo">
      <formula>NOT(ISERROR(SEARCH(("Extremo"),(P11))))</formula>
    </cfRule>
  </conditionalFormatting>
  <conditionalFormatting sqref="P11">
    <cfRule type="containsText" dxfId="516" priority="50" operator="containsText" text="Alto">
      <formula>NOT(ISERROR(SEARCH(("Alto"),(P11))))</formula>
    </cfRule>
  </conditionalFormatting>
  <conditionalFormatting sqref="P11">
    <cfRule type="containsText" dxfId="515" priority="51" operator="containsText" text="Moderado">
      <formula>NOT(ISERROR(SEARCH(("Moderado"),(P11))))</formula>
    </cfRule>
  </conditionalFormatting>
  <conditionalFormatting sqref="P11">
    <cfRule type="containsText" dxfId="514" priority="52" operator="containsText" text="Bajo">
      <formula>NOT(ISERROR(SEARCH(("Bajo"),(P11))))</formula>
    </cfRule>
  </conditionalFormatting>
  <conditionalFormatting sqref="AH11">
    <cfRule type="containsText" dxfId="513" priority="53" operator="containsText" text="Muy Baja">
      <formula>NOT(ISERROR(SEARCH(("Muy Baja"),(AH11))))</formula>
    </cfRule>
  </conditionalFormatting>
  <conditionalFormatting sqref="AH11">
    <cfRule type="containsText" dxfId="512" priority="54" operator="containsText" text="Baja">
      <formula>NOT(ISERROR(SEARCH(("Baja"),(AH11))))</formula>
    </cfRule>
  </conditionalFormatting>
  <conditionalFormatting sqref="AH11">
    <cfRule type="containsText" dxfId="511" priority="55" operator="containsText" text="A l t a">
      <formula>NOT(ISERROR(SEARCH(("A l t a"),(AH11))))</formula>
    </cfRule>
  </conditionalFormatting>
  <conditionalFormatting sqref="AH11">
    <cfRule type="containsText" dxfId="510" priority="56" operator="containsText" text="Muy Alta">
      <formula>NOT(ISERROR(SEARCH(("Muy Alta"),(AH11))))</formula>
    </cfRule>
  </conditionalFormatting>
  <conditionalFormatting sqref="AH11">
    <cfRule type="cellIs" dxfId="509" priority="57" operator="equal">
      <formula>"Media"</formula>
    </cfRule>
  </conditionalFormatting>
  <conditionalFormatting sqref="AJ11">
    <cfRule type="containsText" dxfId="508" priority="58" operator="containsText" text="Catastrófico">
      <formula>NOT(ISERROR(SEARCH(("Catastrófico"),(AJ11))))</formula>
    </cfRule>
  </conditionalFormatting>
  <conditionalFormatting sqref="AJ11">
    <cfRule type="containsText" dxfId="507" priority="59" operator="containsText" text="Mayor">
      <formula>NOT(ISERROR(SEARCH(("Mayor"),(AJ11))))</formula>
    </cfRule>
  </conditionalFormatting>
  <conditionalFormatting sqref="AJ11">
    <cfRule type="containsText" dxfId="506" priority="60" operator="containsText" text="Moderado">
      <formula>NOT(ISERROR(SEARCH(("Moderado"),(AJ11))))</formula>
    </cfRule>
  </conditionalFormatting>
  <conditionalFormatting sqref="AJ11">
    <cfRule type="containsText" dxfId="505" priority="61" operator="containsText" text="Menor">
      <formula>NOT(ISERROR(SEARCH(("Menor"),(AJ11))))</formula>
    </cfRule>
  </conditionalFormatting>
  <conditionalFormatting sqref="AJ11">
    <cfRule type="containsText" dxfId="504" priority="62" operator="containsText" text="Leve">
      <formula>NOT(ISERROR(SEARCH(("Leve"),(AJ11))))</formula>
    </cfRule>
  </conditionalFormatting>
  <conditionalFormatting sqref="AM11">
    <cfRule type="containsText" dxfId="503" priority="63" operator="containsText" text="Extremo">
      <formula>NOT(ISERROR(SEARCH(("Extremo"),(AM11))))</formula>
    </cfRule>
  </conditionalFormatting>
  <conditionalFormatting sqref="AM11">
    <cfRule type="containsText" dxfId="502" priority="64" operator="containsText" text="Alto">
      <formula>NOT(ISERROR(SEARCH(("Alto"),(AM11))))</formula>
    </cfRule>
  </conditionalFormatting>
  <conditionalFormatting sqref="AM11">
    <cfRule type="containsText" dxfId="501" priority="65" operator="containsText" text="Moderado">
      <formula>NOT(ISERROR(SEARCH(("Moderado"),(AM11))))</formula>
    </cfRule>
  </conditionalFormatting>
  <conditionalFormatting sqref="AM11">
    <cfRule type="containsText" dxfId="500" priority="66" operator="containsText" text="Bajo">
      <formula>NOT(ISERROR(SEARCH(("Bajo"),(AM11))))</formula>
    </cfRule>
  </conditionalFormatting>
  <conditionalFormatting sqref="J13">
    <cfRule type="containsText" dxfId="499" priority="67" operator="containsText" text="Muy Baja">
      <formula>NOT(ISERROR(SEARCH(("Muy Baja"),(J13))))</formula>
    </cfRule>
  </conditionalFormatting>
  <conditionalFormatting sqref="J13">
    <cfRule type="containsText" dxfId="498" priority="68" operator="containsText" text="Baja">
      <formula>NOT(ISERROR(SEARCH(("Baja"),(J13))))</formula>
    </cfRule>
  </conditionalFormatting>
  <conditionalFormatting sqref="J13">
    <cfRule type="containsText" dxfId="497" priority="69" operator="containsText" text="A l t a">
      <formula>NOT(ISERROR(SEARCH(("A l t a"),(J13))))</formula>
    </cfRule>
  </conditionalFormatting>
  <conditionalFormatting sqref="J13">
    <cfRule type="containsText" dxfId="496" priority="70" operator="containsText" text="Muy Alta">
      <formula>NOT(ISERROR(SEARCH(("Muy Alta"),(J13))))</formula>
    </cfRule>
  </conditionalFormatting>
  <conditionalFormatting sqref="J13">
    <cfRule type="cellIs" dxfId="495" priority="71" operator="equal">
      <formula>"Media"</formula>
    </cfRule>
  </conditionalFormatting>
  <conditionalFormatting sqref="M13">
    <cfRule type="containsText" dxfId="494" priority="72" operator="containsText" text="Catastrófico">
      <formula>NOT(ISERROR(SEARCH(("Catastrófico"),(M13))))</formula>
    </cfRule>
  </conditionalFormatting>
  <conditionalFormatting sqref="M13">
    <cfRule type="containsText" dxfId="493" priority="73" operator="containsText" text="Mayor">
      <formula>NOT(ISERROR(SEARCH(("Mayor"),(M13))))</formula>
    </cfRule>
  </conditionalFormatting>
  <conditionalFormatting sqref="M13">
    <cfRule type="containsText" dxfId="492" priority="74" operator="containsText" text="Moderado">
      <formula>NOT(ISERROR(SEARCH(("Moderado"),(M13))))</formula>
    </cfRule>
  </conditionalFormatting>
  <conditionalFormatting sqref="M13">
    <cfRule type="containsText" dxfId="491" priority="75" operator="containsText" text="Menor">
      <formula>NOT(ISERROR(SEARCH(("Menor"),(M13))))</formula>
    </cfRule>
  </conditionalFormatting>
  <conditionalFormatting sqref="M13">
    <cfRule type="containsText" dxfId="490" priority="76" operator="containsText" text="Leve">
      <formula>NOT(ISERROR(SEARCH(("Leve"),(M13))))</formula>
    </cfRule>
  </conditionalFormatting>
  <conditionalFormatting sqref="K13">
    <cfRule type="containsText" dxfId="489" priority="77" operator="containsText" text="Muy Baja">
      <formula>NOT(ISERROR(SEARCH(("Muy Baja"),(K13))))</formula>
    </cfRule>
  </conditionalFormatting>
  <conditionalFormatting sqref="K13">
    <cfRule type="containsText" dxfId="488" priority="78" operator="containsText" text="Baja">
      <formula>NOT(ISERROR(SEARCH(("Baja"),(K13))))</formula>
    </cfRule>
  </conditionalFormatting>
  <conditionalFormatting sqref="K13">
    <cfRule type="containsText" dxfId="487" priority="79" operator="containsText" text="A l t a">
      <formula>NOT(ISERROR(SEARCH(("A l t a"),(K13))))</formula>
    </cfRule>
  </conditionalFormatting>
  <conditionalFormatting sqref="K13">
    <cfRule type="containsText" dxfId="486" priority="80" operator="containsText" text="Muy Alta">
      <formula>NOT(ISERROR(SEARCH(("Muy Alta"),(K13))))</formula>
    </cfRule>
  </conditionalFormatting>
  <conditionalFormatting sqref="K13">
    <cfRule type="cellIs" dxfId="485" priority="81" operator="equal">
      <formula>"Media"</formula>
    </cfRule>
  </conditionalFormatting>
  <conditionalFormatting sqref="P13">
    <cfRule type="containsText" dxfId="484" priority="82" operator="containsText" text="Extremo">
      <formula>NOT(ISERROR(SEARCH(("Extremo"),(P13))))</formula>
    </cfRule>
  </conditionalFormatting>
  <conditionalFormatting sqref="P13">
    <cfRule type="containsText" dxfId="483" priority="83" operator="containsText" text="Alto">
      <formula>NOT(ISERROR(SEARCH(("Alto"),(P13))))</formula>
    </cfRule>
  </conditionalFormatting>
  <conditionalFormatting sqref="P13">
    <cfRule type="containsText" dxfId="482" priority="84" operator="containsText" text="Moderado">
      <formula>NOT(ISERROR(SEARCH(("Moderado"),(P13))))</formula>
    </cfRule>
  </conditionalFormatting>
  <conditionalFormatting sqref="P13">
    <cfRule type="containsText" dxfId="481" priority="85" operator="containsText" text="Bajo">
      <formula>NOT(ISERROR(SEARCH(("Bajo"),(P13))))</formula>
    </cfRule>
  </conditionalFormatting>
  <conditionalFormatting sqref="AH13">
    <cfRule type="containsText" dxfId="480" priority="86" operator="containsText" text="Muy Baja">
      <formula>NOT(ISERROR(SEARCH(("Muy Baja"),(AH13))))</formula>
    </cfRule>
  </conditionalFormatting>
  <conditionalFormatting sqref="AH13">
    <cfRule type="containsText" dxfId="479" priority="87" operator="containsText" text="Baja">
      <formula>NOT(ISERROR(SEARCH(("Baja"),(AH13))))</formula>
    </cfRule>
  </conditionalFormatting>
  <conditionalFormatting sqref="AH13">
    <cfRule type="containsText" dxfId="478" priority="88" operator="containsText" text="A l t a">
      <formula>NOT(ISERROR(SEARCH(("A l t a"),(AH13))))</formula>
    </cfRule>
  </conditionalFormatting>
  <conditionalFormatting sqref="AH13">
    <cfRule type="containsText" dxfId="477" priority="89" operator="containsText" text="Muy Alta">
      <formula>NOT(ISERROR(SEARCH(("Muy Alta"),(AH13))))</formula>
    </cfRule>
  </conditionalFormatting>
  <conditionalFormatting sqref="AH13">
    <cfRule type="cellIs" dxfId="476" priority="90" operator="equal">
      <formula>"Media"</formula>
    </cfRule>
  </conditionalFormatting>
  <conditionalFormatting sqref="AJ13">
    <cfRule type="containsText" dxfId="475" priority="91" operator="containsText" text="Catastrófico">
      <formula>NOT(ISERROR(SEARCH(("Catastrófico"),(AJ13))))</formula>
    </cfRule>
  </conditionalFormatting>
  <conditionalFormatting sqref="AJ13">
    <cfRule type="containsText" dxfId="474" priority="92" operator="containsText" text="Mayor">
      <formula>NOT(ISERROR(SEARCH(("Mayor"),(AJ13))))</formula>
    </cfRule>
  </conditionalFormatting>
  <conditionalFormatting sqref="AJ13">
    <cfRule type="containsText" dxfId="473" priority="93" operator="containsText" text="Moderado">
      <formula>NOT(ISERROR(SEARCH(("Moderado"),(AJ13))))</formula>
    </cfRule>
  </conditionalFormatting>
  <conditionalFormatting sqref="AJ13">
    <cfRule type="containsText" dxfId="472" priority="94" operator="containsText" text="Menor">
      <formula>NOT(ISERROR(SEARCH(("Menor"),(AJ13))))</formula>
    </cfRule>
  </conditionalFormatting>
  <conditionalFormatting sqref="AJ13">
    <cfRule type="containsText" dxfId="471" priority="95" operator="containsText" text="Leve">
      <formula>NOT(ISERROR(SEARCH(("Leve"),(AJ13))))</formula>
    </cfRule>
  </conditionalFormatting>
  <conditionalFormatting sqref="AM13">
    <cfRule type="containsText" dxfId="470" priority="96" operator="containsText" text="Extremo">
      <formula>NOT(ISERROR(SEARCH(("Extremo"),(AM13))))</formula>
    </cfRule>
  </conditionalFormatting>
  <conditionalFormatting sqref="AM13">
    <cfRule type="containsText" dxfId="469" priority="97" operator="containsText" text="Alto">
      <formula>NOT(ISERROR(SEARCH(("Alto"),(AM13))))</formula>
    </cfRule>
  </conditionalFormatting>
  <conditionalFormatting sqref="AM13">
    <cfRule type="containsText" dxfId="468" priority="98" operator="containsText" text="Moderado">
      <formula>NOT(ISERROR(SEARCH(("Moderado"),(AM13))))</formula>
    </cfRule>
  </conditionalFormatting>
  <conditionalFormatting sqref="AM13">
    <cfRule type="containsText" dxfId="467" priority="99" operator="containsText" text="Bajo">
      <formula>NOT(ISERROR(SEARCH(("Bajo"),(AM13))))</formula>
    </cfRule>
  </conditionalFormatting>
  <conditionalFormatting sqref="J15 J17">
    <cfRule type="containsText" dxfId="466" priority="100" operator="containsText" text="Muy Baja">
      <formula>NOT(ISERROR(SEARCH(("Muy Baja"),(J15))))</formula>
    </cfRule>
  </conditionalFormatting>
  <conditionalFormatting sqref="J15 J17">
    <cfRule type="containsText" dxfId="465" priority="101" operator="containsText" text="Baja">
      <formula>NOT(ISERROR(SEARCH(("Baja"),(J15))))</formula>
    </cfRule>
  </conditionalFormatting>
  <conditionalFormatting sqref="J15 J17">
    <cfRule type="containsText" dxfId="464" priority="102" operator="containsText" text="A l t a">
      <formula>NOT(ISERROR(SEARCH(("A l t a"),(J15))))</formula>
    </cfRule>
  </conditionalFormatting>
  <conditionalFormatting sqref="J15 J17">
    <cfRule type="containsText" dxfId="463" priority="103" operator="containsText" text="Muy Alta">
      <formula>NOT(ISERROR(SEARCH(("Muy Alta"),(J15))))</formula>
    </cfRule>
  </conditionalFormatting>
  <conditionalFormatting sqref="J15 J17">
    <cfRule type="cellIs" dxfId="462" priority="104" operator="equal">
      <formula>"Media"</formula>
    </cfRule>
  </conditionalFormatting>
  <conditionalFormatting sqref="M15 M17">
    <cfRule type="containsText" dxfId="461" priority="105" operator="containsText" text="Catastrófico">
      <formula>NOT(ISERROR(SEARCH(("Catastrófico"),(M15))))</formula>
    </cfRule>
  </conditionalFormatting>
  <conditionalFormatting sqref="M15 M17">
    <cfRule type="containsText" dxfId="460" priority="106" operator="containsText" text="Mayor">
      <formula>NOT(ISERROR(SEARCH(("Mayor"),(M15))))</formula>
    </cfRule>
  </conditionalFormatting>
  <conditionalFormatting sqref="M15 M17">
    <cfRule type="containsText" dxfId="459" priority="107" operator="containsText" text="Moderado">
      <formula>NOT(ISERROR(SEARCH(("Moderado"),(M15))))</formula>
    </cfRule>
  </conditionalFormatting>
  <conditionalFormatting sqref="M15 M17">
    <cfRule type="containsText" dxfId="458" priority="108" operator="containsText" text="Menor">
      <formula>NOT(ISERROR(SEARCH(("Menor"),(M15))))</formula>
    </cfRule>
  </conditionalFormatting>
  <conditionalFormatting sqref="M15 M17">
    <cfRule type="containsText" dxfId="457" priority="109" operator="containsText" text="Leve">
      <formula>NOT(ISERROR(SEARCH(("Leve"),(M15))))</formula>
    </cfRule>
  </conditionalFormatting>
  <conditionalFormatting sqref="K15 K17">
    <cfRule type="containsText" dxfId="456" priority="110" operator="containsText" text="Muy Baja">
      <formula>NOT(ISERROR(SEARCH(("Muy Baja"),(K15))))</formula>
    </cfRule>
  </conditionalFormatting>
  <conditionalFormatting sqref="K15 K17">
    <cfRule type="containsText" dxfId="455" priority="111" operator="containsText" text="Baja">
      <formula>NOT(ISERROR(SEARCH(("Baja"),(K15))))</formula>
    </cfRule>
  </conditionalFormatting>
  <conditionalFormatting sqref="K15 K17">
    <cfRule type="containsText" dxfId="454" priority="112" operator="containsText" text="A l t a">
      <formula>NOT(ISERROR(SEARCH(("A l t a"),(K15))))</formula>
    </cfRule>
  </conditionalFormatting>
  <conditionalFormatting sqref="K15 K17">
    <cfRule type="containsText" dxfId="453" priority="113" operator="containsText" text="Muy Alta">
      <formula>NOT(ISERROR(SEARCH(("Muy Alta"),(K15))))</formula>
    </cfRule>
  </conditionalFormatting>
  <conditionalFormatting sqref="K15 K17">
    <cfRule type="cellIs" dxfId="452" priority="114" operator="equal">
      <formula>"Media"</formula>
    </cfRule>
  </conditionalFormatting>
  <conditionalFormatting sqref="P15 P17">
    <cfRule type="containsText" dxfId="451" priority="115" operator="containsText" text="Extremo">
      <formula>NOT(ISERROR(SEARCH(("Extremo"),(P15))))</formula>
    </cfRule>
  </conditionalFormatting>
  <conditionalFormatting sqref="P15 P17">
    <cfRule type="containsText" dxfId="450" priority="116" operator="containsText" text="Alto">
      <formula>NOT(ISERROR(SEARCH(("Alto"),(P15))))</formula>
    </cfRule>
  </conditionalFormatting>
  <conditionalFormatting sqref="P15 P17">
    <cfRule type="containsText" dxfId="449" priority="117" operator="containsText" text="Moderado">
      <formula>NOT(ISERROR(SEARCH(("Moderado"),(P15))))</formula>
    </cfRule>
  </conditionalFormatting>
  <conditionalFormatting sqref="P15 P17">
    <cfRule type="containsText" dxfId="448" priority="118" operator="containsText" text="Bajo">
      <formula>NOT(ISERROR(SEARCH(("Bajo"),(P15))))</formula>
    </cfRule>
  </conditionalFormatting>
  <conditionalFormatting sqref="AH15">
    <cfRule type="containsText" dxfId="447" priority="119" operator="containsText" text="Muy Baja">
      <formula>NOT(ISERROR(SEARCH(("Muy Baja"),(AH15))))</formula>
    </cfRule>
  </conditionalFormatting>
  <conditionalFormatting sqref="AH15">
    <cfRule type="containsText" dxfId="446" priority="120" operator="containsText" text="Baja">
      <formula>NOT(ISERROR(SEARCH(("Baja"),(AH15))))</formula>
    </cfRule>
  </conditionalFormatting>
  <conditionalFormatting sqref="AH15">
    <cfRule type="containsText" dxfId="445" priority="121" operator="containsText" text="A l t a">
      <formula>NOT(ISERROR(SEARCH(("A l t a"),(AH15))))</formula>
    </cfRule>
  </conditionalFormatting>
  <conditionalFormatting sqref="AH15">
    <cfRule type="containsText" dxfId="444" priority="122" operator="containsText" text="Muy Alta">
      <formula>NOT(ISERROR(SEARCH(("Muy Alta"),(AH15))))</formula>
    </cfRule>
  </conditionalFormatting>
  <conditionalFormatting sqref="AH15">
    <cfRule type="cellIs" dxfId="443" priority="123" operator="equal">
      <formula>"Media"</formula>
    </cfRule>
  </conditionalFormatting>
  <conditionalFormatting sqref="AJ15 AJ17 AM17">
    <cfRule type="containsText" dxfId="442" priority="124" operator="containsText" text="Catastrófico">
      <formula>NOT(ISERROR(SEARCH(("Catastrófico"),(AJ15))))</formula>
    </cfRule>
  </conditionalFormatting>
  <conditionalFormatting sqref="AJ15 AJ17 AM17">
    <cfRule type="containsText" dxfId="441" priority="125" operator="containsText" text="Mayor">
      <formula>NOT(ISERROR(SEARCH(("Mayor"),(AJ15))))</formula>
    </cfRule>
  </conditionalFormatting>
  <conditionalFormatting sqref="AJ15 AJ17 AM17">
    <cfRule type="containsText" dxfId="440" priority="126" operator="containsText" text="Moderado">
      <formula>NOT(ISERROR(SEARCH(("Moderado"),(AJ15))))</formula>
    </cfRule>
  </conditionalFormatting>
  <conditionalFormatting sqref="AJ15 AJ17 AM17">
    <cfRule type="containsText" dxfId="439" priority="127" operator="containsText" text="Menor">
      <formula>NOT(ISERROR(SEARCH(("Menor"),(AJ15))))</formula>
    </cfRule>
  </conditionalFormatting>
  <conditionalFormatting sqref="AJ15 AJ17 AM17">
    <cfRule type="containsText" dxfId="438" priority="128" operator="containsText" text="Leve">
      <formula>NOT(ISERROR(SEARCH(("Leve"),(AJ15))))</formula>
    </cfRule>
  </conditionalFormatting>
  <conditionalFormatting sqref="AM15 AM17">
    <cfRule type="containsText" dxfId="437" priority="129" operator="containsText" text="Extremo">
      <formula>NOT(ISERROR(SEARCH(("Extremo"),(AM15))))</formula>
    </cfRule>
  </conditionalFormatting>
  <conditionalFormatting sqref="AM15 AM17">
    <cfRule type="containsText" dxfId="436" priority="130" operator="containsText" text="Alto">
      <formula>NOT(ISERROR(SEARCH(("Alto"),(AM15))))</formula>
    </cfRule>
  </conditionalFormatting>
  <conditionalFormatting sqref="AM15 AM17">
    <cfRule type="containsText" dxfId="435" priority="131" operator="containsText" text="Moderado">
      <formula>NOT(ISERROR(SEARCH(("Moderado"),(AM15))))</formula>
    </cfRule>
  </conditionalFormatting>
  <conditionalFormatting sqref="AM15 AM17">
    <cfRule type="containsText" dxfId="434" priority="132" operator="containsText" text="Bajo">
      <formula>NOT(ISERROR(SEARCH(("Bajo"),(AM15))))</formula>
    </cfRule>
  </conditionalFormatting>
  <conditionalFormatting sqref="J17:J18">
    <cfRule type="containsText" dxfId="433" priority="133" operator="containsText" text="Muy Baja">
      <formula>NOT(ISERROR(SEARCH(("Muy Baja"),(J17))))</formula>
    </cfRule>
  </conditionalFormatting>
  <conditionalFormatting sqref="J17:J18">
    <cfRule type="containsText" dxfId="432" priority="134" operator="containsText" text="Baja">
      <formula>NOT(ISERROR(SEARCH(("Baja"),(J17))))</formula>
    </cfRule>
  </conditionalFormatting>
  <conditionalFormatting sqref="J17:J18">
    <cfRule type="containsText" dxfId="431" priority="135" operator="containsText" text="A l t a">
      <formula>NOT(ISERROR(SEARCH(("A l t a"),(J17))))</formula>
    </cfRule>
  </conditionalFormatting>
  <conditionalFormatting sqref="J17:J18">
    <cfRule type="containsText" dxfId="430" priority="136" operator="containsText" text="Muy Alta">
      <formula>NOT(ISERROR(SEARCH(("Muy Alta"),(J17))))</formula>
    </cfRule>
  </conditionalFormatting>
  <conditionalFormatting sqref="J17:J18">
    <cfRule type="cellIs" dxfId="429" priority="137" operator="equal">
      <formula>"Media"</formula>
    </cfRule>
  </conditionalFormatting>
  <conditionalFormatting sqref="M17:M18">
    <cfRule type="containsText" dxfId="428" priority="138" operator="containsText" text="Catastrófico">
      <formula>NOT(ISERROR(SEARCH(("Catastrófico"),(M17))))</formula>
    </cfRule>
  </conditionalFormatting>
  <conditionalFormatting sqref="M17:M18">
    <cfRule type="containsText" dxfId="427" priority="139" operator="containsText" text="Mayor">
      <formula>NOT(ISERROR(SEARCH(("Mayor"),(M17))))</formula>
    </cfRule>
  </conditionalFormatting>
  <conditionalFormatting sqref="M17:M18">
    <cfRule type="containsText" dxfId="426" priority="140" operator="containsText" text="Moderado">
      <formula>NOT(ISERROR(SEARCH(("Moderado"),(M17))))</formula>
    </cfRule>
  </conditionalFormatting>
  <conditionalFormatting sqref="M17:M18">
    <cfRule type="containsText" dxfId="425" priority="141" operator="containsText" text="Menor">
      <formula>NOT(ISERROR(SEARCH(("Menor"),(M17))))</formula>
    </cfRule>
  </conditionalFormatting>
  <conditionalFormatting sqref="M17:M18">
    <cfRule type="containsText" dxfId="424" priority="142" operator="containsText" text="Leve">
      <formula>NOT(ISERROR(SEARCH(("Leve"),(M17))))</formula>
    </cfRule>
  </conditionalFormatting>
  <conditionalFormatting sqref="K17:K18">
    <cfRule type="containsText" dxfId="423" priority="143" operator="containsText" text="Muy Baja">
      <formula>NOT(ISERROR(SEARCH(("Muy Baja"),(K17))))</formula>
    </cfRule>
  </conditionalFormatting>
  <conditionalFormatting sqref="K17:K18">
    <cfRule type="containsText" dxfId="422" priority="144" operator="containsText" text="Baja">
      <formula>NOT(ISERROR(SEARCH(("Baja"),(K17))))</formula>
    </cfRule>
  </conditionalFormatting>
  <conditionalFormatting sqref="K17:K18">
    <cfRule type="containsText" dxfId="421" priority="145" operator="containsText" text="A l t a">
      <formula>NOT(ISERROR(SEARCH(("A l t a"),(K17))))</formula>
    </cfRule>
  </conditionalFormatting>
  <conditionalFormatting sqref="K17:K18">
    <cfRule type="containsText" dxfId="420" priority="146" operator="containsText" text="Muy Alta">
      <formula>NOT(ISERROR(SEARCH(("Muy Alta"),(K17))))</formula>
    </cfRule>
  </conditionalFormatting>
  <conditionalFormatting sqref="K17:K18">
    <cfRule type="cellIs" dxfId="419" priority="147" operator="equal">
      <formula>"Media"</formula>
    </cfRule>
  </conditionalFormatting>
  <conditionalFormatting sqref="P17:P18">
    <cfRule type="containsText" dxfId="418" priority="148" operator="containsText" text="Extremo">
      <formula>NOT(ISERROR(SEARCH(("Extremo"),(P17))))</formula>
    </cfRule>
  </conditionalFormatting>
  <conditionalFormatting sqref="P17:P18">
    <cfRule type="containsText" dxfId="417" priority="149" operator="containsText" text="Alto">
      <formula>NOT(ISERROR(SEARCH(("Alto"),(P17))))</formula>
    </cfRule>
  </conditionalFormatting>
  <conditionalFormatting sqref="P17:P18">
    <cfRule type="containsText" dxfId="416" priority="150" operator="containsText" text="Moderado">
      <formula>NOT(ISERROR(SEARCH(("Moderado"),(P17))))</formula>
    </cfRule>
  </conditionalFormatting>
  <conditionalFormatting sqref="P17:P18">
    <cfRule type="containsText" dxfId="415" priority="151" operator="containsText" text="Bajo">
      <formula>NOT(ISERROR(SEARCH(("Bajo"),(P17))))</formula>
    </cfRule>
  </conditionalFormatting>
  <conditionalFormatting sqref="AH17:AH18">
    <cfRule type="containsText" dxfId="414" priority="152" operator="containsText" text="Muy Baja">
      <formula>NOT(ISERROR(SEARCH(("Muy Baja"),(AH17))))</formula>
    </cfRule>
  </conditionalFormatting>
  <conditionalFormatting sqref="AH17:AH18">
    <cfRule type="containsText" dxfId="413" priority="153" operator="containsText" text="Baja">
      <formula>NOT(ISERROR(SEARCH(("Baja"),(AH17))))</formula>
    </cfRule>
  </conditionalFormatting>
  <conditionalFormatting sqref="AH17:AH18">
    <cfRule type="containsText" dxfId="412" priority="154" operator="containsText" text="A l t a">
      <formula>NOT(ISERROR(SEARCH(("A l t a"),(AH17))))</formula>
    </cfRule>
  </conditionalFormatting>
  <conditionalFormatting sqref="AH17:AH18">
    <cfRule type="containsText" dxfId="411" priority="155" operator="containsText" text="Muy Alta">
      <formula>NOT(ISERROR(SEARCH(("Muy Alta"),(AH17))))</formula>
    </cfRule>
  </conditionalFormatting>
  <conditionalFormatting sqref="AH17:AH18">
    <cfRule type="cellIs" dxfId="410" priority="156" operator="equal">
      <formula>"Media"</formula>
    </cfRule>
  </conditionalFormatting>
  <conditionalFormatting sqref="AJ17:AJ18 AM17">
    <cfRule type="containsText" dxfId="409" priority="157" operator="containsText" text="Catastrófico">
      <formula>NOT(ISERROR(SEARCH(("Catastrófico"),(AJ17))))</formula>
    </cfRule>
  </conditionalFormatting>
  <conditionalFormatting sqref="AJ17:AJ18 AM17">
    <cfRule type="containsText" dxfId="408" priority="158" operator="containsText" text="Mayor">
      <formula>NOT(ISERROR(SEARCH(("Mayor"),(AJ17))))</formula>
    </cfRule>
  </conditionalFormatting>
  <conditionalFormatting sqref="AJ17:AJ18 AM17">
    <cfRule type="containsText" dxfId="407" priority="159" operator="containsText" text="Moderado">
      <formula>NOT(ISERROR(SEARCH(("Moderado"),(AJ17))))</formula>
    </cfRule>
  </conditionalFormatting>
  <conditionalFormatting sqref="AJ17:AJ18 AM17">
    <cfRule type="containsText" dxfId="406" priority="160" operator="containsText" text="Menor">
      <formula>NOT(ISERROR(SEARCH(("Menor"),(AJ17))))</formula>
    </cfRule>
  </conditionalFormatting>
  <conditionalFormatting sqref="AJ17:AJ18 AM17">
    <cfRule type="containsText" dxfId="405" priority="161" operator="containsText" text="Leve">
      <formula>NOT(ISERROR(SEARCH(("Leve"),(AJ17))))</formula>
    </cfRule>
  </conditionalFormatting>
  <conditionalFormatting sqref="AM17:AM18">
    <cfRule type="containsText" dxfId="404" priority="162" operator="containsText" text="Extremo">
      <formula>NOT(ISERROR(SEARCH(("Extremo"),(AM17))))</formula>
    </cfRule>
  </conditionalFormatting>
  <conditionalFormatting sqref="AM17:AM18">
    <cfRule type="containsText" dxfId="403" priority="163" operator="containsText" text="Alto">
      <formula>NOT(ISERROR(SEARCH(("Alto"),(AM17))))</formula>
    </cfRule>
  </conditionalFormatting>
  <conditionalFormatting sqref="AM17:AM18">
    <cfRule type="containsText" dxfId="402" priority="164" operator="containsText" text="Moderado">
      <formula>NOT(ISERROR(SEARCH(("Moderado"),(AM17))))</formula>
    </cfRule>
  </conditionalFormatting>
  <conditionalFormatting sqref="AM17:AM18">
    <cfRule type="containsText" dxfId="401" priority="165" operator="containsText" text="Bajo">
      <formula>NOT(ISERROR(SEARCH(("Bajo"),(AM17))))</formula>
    </cfRule>
  </conditionalFormatting>
  <conditionalFormatting sqref="Q11">
    <cfRule type="containsText" dxfId="400" priority="166" operator="containsText" text="Extremo">
      <formula>NOT(ISERROR(SEARCH(("Extremo"),(Q11))))</formula>
    </cfRule>
  </conditionalFormatting>
  <conditionalFormatting sqref="Q11">
    <cfRule type="containsText" dxfId="399" priority="167" operator="containsText" text="Alto">
      <formula>NOT(ISERROR(SEARCH(("Alto"),(Q11))))</formula>
    </cfRule>
  </conditionalFormatting>
  <conditionalFormatting sqref="Q11">
    <cfRule type="containsText" dxfId="398" priority="168" operator="containsText" text="Moderado">
      <formula>NOT(ISERROR(SEARCH(("Moderado"),(Q11))))</formula>
    </cfRule>
  </conditionalFormatting>
  <conditionalFormatting sqref="Q11">
    <cfRule type="containsText" dxfId="397" priority="169" operator="containsText" text="Bajo">
      <formula>NOT(ISERROR(SEARCH(("Bajo"),(Q11))))</formula>
    </cfRule>
  </conditionalFormatting>
  <conditionalFormatting sqref="Q13">
    <cfRule type="containsText" dxfId="396" priority="170" operator="containsText" text="Extremo">
      <formula>NOT(ISERROR(SEARCH(("Extremo"),(Q13))))</formula>
    </cfRule>
  </conditionalFormatting>
  <conditionalFormatting sqref="Q13">
    <cfRule type="containsText" dxfId="395" priority="171" operator="containsText" text="Alto">
      <formula>NOT(ISERROR(SEARCH(("Alto"),(Q13))))</formula>
    </cfRule>
  </conditionalFormatting>
  <conditionalFormatting sqref="Q13">
    <cfRule type="containsText" dxfId="394" priority="172" operator="containsText" text="Moderado">
      <formula>NOT(ISERROR(SEARCH(("Moderado"),(Q13))))</formula>
    </cfRule>
  </conditionalFormatting>
  <conditionalFormatting sqref="Q13">
    <cfRule type="containsText" dxfId="393" priority="173" operator="containsText" text="Bajo">
      <formula>NOT(ISERROR(SEARCH(("Bajo"),(Q13))))</formula>
    </cfRule>
  </conditionalFormatting>
  <conditionalFormatting sqref="Q15">
    <cfRule type="containsText" dxfId="392" priority="174" operator="containsText" text="Extremo">
      <formula>NOT(ISERROR(SEARCH(("Extremo"),(Q15))))</formula>
    </cfRule>
  </conditionalFormatting>
  <conditionalFormatting sqref="Q15">
    <cfRule type="containsText" dxfId="391" priority="175" operator="containsText" text="Alto">
      <formula>NOT(ISERROR(SEARCH(("Alto"),(Q15))))</formula>
    </cfRule>
  </conditionalFormatting>
  <conditionalFormatting sqref="Q15">
    <cfRule type="containsText" dxfId="390" priority="176" operator="containsText" text="Moderado">
      <formula>NOT(ISERROR(SEARCH(("Moderado"),(Q15))))</formula>
    </cfRule>
  </conditionalFormatting>
  <conditionalFormatting sqref="Q15">
    <cfRule type="containsText" dxfId="389" priority="177" operator="containsText" text="Bajo">
      <formula>NOT(ISERROR(SEARCH(("Bajo"),(Q15))))</formula>
    </cfRule>
  </conditionalFormatting>
  <conditionalFormatting sqref="S17:V18">
    <cfRule type="containsText" dxfId="388" priority="178" operator="containsText" text="Extremo">
      <formula>NOT(ISERROR(SEARCH(("Extremo"),(S17))))</formula>
    </cfRule>
  </conditionalFormatting>
  <conditionalFormatting sqref="S17:V18">
    <cfRule type="containsText" dxfId="387" priority="179" operator="containsText" text="Alto">
      <formula>NOT(ISERROR(SEARCH(("Alto"),(S17))))</formula>
    </cfRule>
  </conditionalFormatting>
  <conditionalFormatting sqref="S17:V18">
    <cfRule type="containsText" dxfId="386" priority="180" operator="containsText" text="Moderado">
      <formula>NOT(ISERROR(SEARCH(("Moderado"),(S17))))</formula>
    </cfRule>
  </conditionalFormatting>
  <conditionalFormatting sqref="S17:V18">
    <cfRule type="containsText" dxfId="385" priority="181" operator="containsText" text="Bajo">
      <formula>NOT(ISERROR(SEARCH(("Bajo"),(S17))))</formula>
    </cfRule>
  </conditionalFormatting>
  <conditionalFormatting sqref="Q17:Q18">
    <cfRule type="containsText" dxfId="384" priority="182" operator="containsText" text="Extremo">
      <formula>NOT(ISERROR(SEARCH(("Extremo"),(Q17))))</formula>
    </cfRule>
  </conditionalFormatting>
  <conditionalFormatting sqref="Q17:Q18">
    <cfRule type="containsText" dxfId="383" priority="183" operator="containsText" text="Alto">
      <formula>NOT(ISERROR(SEARCH(("Alto"),(Q17))))</formula>
    </cfRule>
  </conditionalFormatting>
  <conditionalFormatting sqref="Q17:Q18">
    <cfRule type="containsText" dxfId="382" priority="184" operator="containsText" text="Moderado">
      <formula>NOT(ISERROR(SEARCH(("Moderado"),(Q17))))</formula>
    </cfRule>
  </conditionalFormatting>
  <conditionalFormatting sqref="Q17:Q18">
    <cfRule type="containsText" dxfId="381" priority="185" operator="containsText" text="Bajo">
      <formula>NOT(ISERROR(SEARCH(("Bajo"),(Q17))))</formula>
    </cfRule>
  </conditionalFormatting>
  <conditionalFormatting sqref="J17">
    <cfRule type="containsText" dxfId="380" priority="186" operator="containsText" text="Muy Baja">
      <formula>NOT(ISERROR(SEARCH(("Muy Baja"),(J17))))</formula>
    </cfRule>
  </conditionalFormatting>
  <conditionalFormatting sqref="J17">
    <cfRule type="containsText" dxfId="379" priority="187" operator="containsText" text="Baja">
      <formula>NOT(ISERROR(SEARCH(("Baja"),(J17))))</formula>
    </cfRule>
  </conditionalFormatting>
  <conditionalFormatting sqref="J17">
    <cfRule type="containsText" dxfId="378" priority="188" operator="containsText" text="A l t a">
      <formula>NOT(ISERROR(SEARCH(("A l t a"),(J17))))</formula>
    </cfRule>
  </conditionalFormatting>
  <conditionalFormatting sqref="J17">
    <cfRule type="containsText" dxfId="377" priority="189" operator="containsText" text="Muy Alta">
      <formula>NOT(ISERROR(SEARCH(("Muy Alta"),(J17))))</formula>
    </cfRule>
  </conditionalFormatting>
  <conditionalFormatting sqref="J17">
    <cfRule type="cellIs" dxfId="376" priority="190" operator="equal">
      <formula>"Media"</formula>
    </cfRule>
  </conditionalFormatting>
  <conditionalFormatting sqref="P17">
    <cfRule type="containsText" dxfId="375" priority="191" operator="containsText" text="Extremo">
      <formula>NOT(ISERROR(SEARCH(("Extremo"),(P17))))</formula>
    </cfRule>
  </conditionalFormatting>
  <conditionalFormatting sqref="P17">
    <cfRule type="containsText" dxfId="374" priority="192" operator="containsText" text="Alto">
      <formula>NOT(ISERROR(SEARCH(("Alto"),(P17))))</formula>
    </cfRule>
  </conditionalFormatting>
  <conditionalFormatting sqref="P17">
    <cfRule type="containsText" dxfId="373" priority="193" operator="containsText" text="Moderado">
      <formula>NOT(ISERROR(SEARCH(("Moderado"),(P17))))</formula>
    </cfRule>
  </conditionalFormatting>
  <conditionalFormatting sqref="P17">
    <cfRule type="containsText" dxfId="372" priority="194" operator="containsText" text="Bajo">
      <formula>NOT(ISERROR(SEARCH(("Bajo"),(P17))))</formula>
    </cfRule>
  </conditionalFormatting>
  <pageMargins left="0.25" right="0.25" top="0.75" bottom="0.75" header="0" footer="0"/>
  <pageSetup paperSize="5" scale="28" fitToWidth="0" orientation="landscape" r:id="rId1"/>
  <headerFooter>
    <oddFooter>&amp;RCódigo: GMC-F-05 Vigencia: 18/03/2023 Versión: 05</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823E-C57E-4C27-BF6A-7CB98A7BD2FF}">
  <sheetPr>
    <tabColor rgb="FF00B050"/>
    <pageSetUpPr fitToPage="1"/>
  </sheetPr>
  <dimension ref="A1:BD29"/>
  <sheetViews>
    <sheetView topLeftCell="E9" zoomScale="80" zoomScaleNormal="80" workbookViewId="0">
      <selection activeCell="E1" sqref="E1:AW1"/>
    </sheetView>
  </sheetViews>
  <sheetFormatPr baseColWidth="10" defaultRowHeight="15"/>
  <cols>
    <col min="3" max="3" width="17" customWidth="1"/>
    <col min="4" max="4" width="28.28515625" customWidth="1"/>
    <col min="5" max="5" width="47.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44.710937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28.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B1" s="172"/>
      <c r="C1" s="172"/>
      <c r="D1" s="172"/>
      <c r="E1" s="263" t="s">
        <v>848</v>
      </c>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55" t="s">
        <v>1000</v>
      </c>
    </row>
    <row r="2" spans="1: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1: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1001</v>
      </c>
    </row>
    <row r="4" spans="1:56">
      <c r="B4" s="171"/>
      <c r="C4" s="171"/>
    </row>
    <row r="5" spans="1:56" ht="60.75" customHeight="1">
      <c r="B5" s="174" t="s">
        <v>238</v>
      </c>
      <c r="C5" s="174"/>
      <c r="D5" s="174"/>
      <c r="E5" s="175" t="s">
        <v>849</v>
      </c>
      <c r="F5" s="175"/>
      <c r="G5" s="175"/>
      <c r="H5" s="175"/>
      <c r="I5" s="175"/>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1: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1:56" ht="15" customHeight="1">
      <c r="B7" s="180"/>
      <c r="C7" s="181"/>
      <c r="D7" s="181"/>
      <c r="E7" s="181"/>
      <c r="F7" s="181"/>
      <c r="G7" s="181"/>
      <c r="H7" s="181"/>
      <c r="I7" s="181"/>
      <c r="J7" s="181"/>
      <c r="K7" s="181"/>
      <c r="L7" s="181"/>
      <c r="M7" s="182"/>
      <c r="N7" s="188" t="s">
        <v>226</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1:56" s="3" customFormat="1" ht="89.25" customHeight="1" thickBot="1">
      <c r="A8" s="3" t="s">
        <v>342</v>
      </c>
      <c r="B8" s="21" t="s">
        <v>229</v>
      </c>
      <c r="C8" s="53" t="s">
        <v>230</v>
      </c>
      <c r="D8" s="21" t="s">
        <v>231</v>
      </c>
      <c r="E8" s="21" t="s">
        <v>232</v>
      </c>
      <c r="F8" s="21" t="s">
        <v>233</v>
      </c>
      <c r="G8" s="21" t="s">
        <v>82</v>
      </c>
      <c r="H8" s="196" t="s">
        <v>83</v>
      </c>
      <c r="I8" s="196"/>
      <c r="J8" s="21" t="s">
        <v>1</v>
      </c>
      <c r="K8" s="21" t="s">
        <v>2</v>
      </c>
      <c r="L8" s="196" t="s">
        <v>84</v>
      </c>
      <c r="M8" s="19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1:56" s="7" customFormat="1" ht="132.75" customHeight="1" thickBot="1">
      <c r="A9" s="407" t="s">
        <v>850</v>
      </c>
      <c r="B9" s="193">
        <v>1</v>
      </c>
      <c r="C9" s="197" t="s">
        <v>257</v>
      </c>
      <c r="D9" s="195" t="s">
        <v>851</v>
      </c>
      <c r="E9" s="195" t="s">
        <v>852</v>
      </c>
      <c r="F9" s="195" t="s">
        <v>853</v>
      </c>
      <c r="G9" s="195" t="s">
        <v>61</v>
      </c>
      <c r="H9" s="195" t="s">
        <v>11</v>
      </c>
      <c r="I9" s="193">
        <v>767</v>
      </c>
      <c r="J9" s="277" t="str">
        <f>IFERROR(VLOOKUP(H9,[15]Tablas!$A$15:$C$19,3,0)," ")</f>
        <v>Media</v>
      </c>
      <c r="K9" s="294">
        <f>IFERROR(VLOOKUP(H9,[15]Tablas!$A$15:$B$19,2,0)," ")</f>
        <v>0.6</v>
      </c>
      <c r="L9" s="195" t="s">
        <v>854</v>
      </c>
      <c r="M9" s="277" t="str">
        <f>IFERROR(VLOOKUP(L9,[15]Tablas!$A$23:$C$32,3,0)," ")</f>
        <v>Moderado</v>
      </c>
      <c r="N9" s="194">
        <f>IFERROR(VLOOKUP(L9,[15]Tablas!$A$23:$B$32,2,0)," ")</f>
        <v>0.6</v>
      </c>
      <c r="O9" s="17" t="str">
        <f>CONCATENATE(J9,M9)</f>
        <v>MediaModerado</v>
      </c>
      <c r="P9" s="193" t="str">
        <f>IFERROR(VLOOKUP(O9,[15]Tablas!$C$34:$D$58,2,0)," ")</f>
        <v>Moderado</v>
      </c>
      <c r="Q9" s="209" t="s">
        <v>840</v>
      </c>
      <c r="R9" s="49" t="s">
        <v>855</v>
      </c>
      <c r="S9" s="49" t="s">
        <v>856</v>
      </c>
      <c r="T9" s="49" t="s">
        <v>857</v>
      </c>
      <c r="U9" s="49" t="s">
        <v>858</v>
      </c>
      <c r="V9" s="49" t="s">
        <v>859</v>
      </c>
      <c r="W9" s="226" t="s">
        <v>860</v>
      </c>
      <c r="X9" s="16" t="s">
        <v>69</v>
      </c>
      <c r="Y9" s="16"/>
      <c r="Z9" s="16" t="s">
        <v>48</v>
      </c>
      <c r="AA9" s="16" t="s">
        <v>51</v>
      </c>
      <c r="AB9" s="16" t="str">
        <f t="shared" ref="AB9:AB17" si="0">CONCATENATE(Z9,AA9)</f>
        <v>PreventivoManual</v>
      </c>
      <c r="AC9" s="17">
        <f>IFERROR(VLOOKUP(AB9,[15]Tablas!$C73:$D78,2,0)," ")</f>
        <v>0.4</v>
      </c>
      <c r="AD9" s="16" t="s">
        <v>53</v>
      </c>
      <c r="AE9" s="16" t="s">
        <v>55</v>
      </c>
      <c r="AF9" s="16"/>
      <c r="AG9" s="17">
        <f>K9-(K9*AC9)</f>
        <v>0.36</v>
      </c>
      <c r="AH9" s="277" t="str">
        <f>IF(AG10&lt;20%,"Muy Baja",IF(AG10&lt;40%,"Baja",IF(AG10&lt;60%,"Media",IF(AG10&lt;80%,"A l t a",IF(AG10&gt;80%,"Muy Alta")))))</f>
        <v>Baja</v>
      </c>
      <c r="AI9" s="204">
        <f>+AG9-(AG9*AC10)</f>
        <v>0.216</v>
      </c>
      <c r="AJ9" s="193" t="str">
        <f>+M9</f>
        <v>Moderado</v>
      </c>
      <c r="AK9" s="204">
        <f>+N9</f>
        <v>0.6</v>
      </c>
      <c r="AL9" s="46" t="str">
        <f>CONCATENATE(AH9,AJ9)</f>
        <v>BajaModerado</v>
      </c>
      <c r="AM9" s="193" t="str">
        <f>IFERROR(VLOOKUP(AL9,[15]Tablas!$C$34:$D$58,2,0)," ")</f>
        <v>Moderado</v>
      </c>
      <c r="AN9" s="193" t="s">
        <v>71</v>
      </c>
      <c r="AO9" s="195" t="str">
        <f>VLOOKUP(AM9,[15]Tablas!$A$104:$B$108,2,0)</f>
        <v>Si</v>
      </c>
      <c r="AP9" s="140" t="s">
        <v>861</v>
      </c>
      <c r="AQ9" s="141" t="s">
        <v>862</v>
      </c>
      <c r="AR9" s="128">
        <v>45107</v>
      </c>
      <c r="AS9" s="106">
        <v>45291</v>
      </c>
      <c r="AT9" s="16"/>
      <c r="AU9" s="16"/>
      <c r="AV9" s="100"/>
      <c r="AW9" s="315" t="s">
        <v>919</v>
      </c>
      <c r="AX9" s="315"/>
      <c r="AY9" s="150" t="s">
        <v>215</v>
      </c>
      <c r="BA9" s="50" t="s">
        <v>215</v>
      </c>
      <c r="BC9" s="50" t="s">
        <v>215</v>
      </c>
    </row>
    <row r="10" spans="1:56" ht="126" customHeight="1">
      <c r="A10" s="407"/>
      <c r="B10" s="193"/>
      <c r="C10" s="197"/>
      <c r="D10" s="195"/>
      <c r="E10" s="195"/>
      <c r="F10" s="195"/>
      <c r="G10" s="195"/>
      <c r="H10" s="195"/>
      <c r="I10" s="193"/>
      <c r="J10" s="278"/>
      <c r="K10" s="295"/>
      <c r="L10" s="195"/>
      <c r="M10" s="278"/>
      <c r="N10" s="194"/>
      <c r="O10" s="14"/>
      <c r="P10" s="193"/>
      <c r="Q10" s="210"/>
      <c r="R10" s="49" t="s">
        <v>863</v>
      </c>
      <c r="S10" s="49" t="s">
        <v>864</v>
      </c>
      <c r="T10" s="49" t="s">
        <v>865</v>
      </c>
      <c r="U10" s="49" t="s">
        <v>327</v>
      </c>
      <c r="V10" s="49" t="s">
        <v>866</v>
      </c>
      <c r="W10" s="227"/>
      <c r="X10" s="16" t="s">
        <v>69</v>
      </c>
      <c r="Y10" s="16"/>
      <c r="Z10" s="16" t="s">
        <v>48</v>
      </c>
      <c r="AA10" s="16" t="s">
        <v>51</v>
      </c>
      <c r="AB10" s="16" t="str">
        <f t="shared" si="0"/>
        <v>PreventivoManual</v>
      </c>
      <c r="AC10" s="17">
        <f>IFERROR(VLOOKUP(AB10,[15]Tablas!C74:D79,2,0)," ")</f>
        <v>0.4</v>
      </c>
      <c r="AD10" s="16" t="s">
        <v>53</v>
      </c>
      <c r="AE10" s="16" t="s">
        <v>55</v>
      </c>
      <c r="AF10" s="16"/>
      <c r="AG10" s="20">
        <f>+AG9-(AG9*AC10)</f>
        <v>0.216</v>
      </c>
      <c r="AH10" s="278"/>
      <c r="AI10" s="193"/>
      <c r="AJ10" s="193"/>
      <c r="AK10" s="193"/>
      <c r="AL10" s="38"/>
      <c r="AM10" s="193"/>
      <c r="AN10" s="193"/>
      <c r="AO10" s="195"/>
      <c r="AP10" s="140" t="s">
        <v>867</v>
      </c>
      <c r="AQ10" s="141" t="s">
        <v>862</v>
      </c>
      <c r="AR10" s="128">
        <v>45107</v>
      </c>
      <c r="AS10" s="106">
        <v>45291</v>
      </c>
      <c r="AT10" s="14"/>
      <c r="AU10" s="14"/>
      <c r="AV10" s="101"/>
      <c r="AW10" s="315"/>
      <c r="AX10" s="315"/>
    </row>
    <row r="11" spans="1:56" ht="74.25" customHeight="1">
      <c r="A11" s="1" t="s">
        <v>868</v>
      </c>
      <c r="B11" s="142">
        <v>2</v>
      </c>
      <c r="C11" s="133" t="s">
        <v>869</v>
      </c>
      <c r="D11" s="143" t="s">
        <v>870</v>
      </c>
      <c r="E11" s="143" t="s">
        <v>871</v>
      </c>
      <c r="F11" s="143" t="s">
        <v>872</v>
      </c>
      <c r="G11" s="60" t="s">
        <v>61</v>
      </c>
      <c r="H11" s="60" t="s">
        <v>4</v>
      </c>
      <c r="I11" s="38">
        <v>2</v>
      </c>
      <c r="J11" s="16" t="str">
        <f>IFERROR(VLOOKUP(H11,[15]Tablas!$A$15:$C$19,3,0)," ")</f>
        <v>Muy Baja</v>
      </c>
      <c r="K11" s="17">
        <f>IFERROR(VLOOKUP(H11,[15]Tablas!$A$15:$B$19,2,0)," ")</f>
        <v>0.2</v>
      </c>
      <c r="L11" s="60" t="s">
        <v>28</v>
      </c>
      <c r="M11" s="16" t="str">
        <f>IFERROR(VLOOKUP(L11,[15]Tablas!$A$23:$C$32,3,0)," ")</f>
        <v>Menor</v>
      </c>
      <c r="N11" s="132">
        <f>IFERROR(VLOOKUP(L11,[15]Tablas!$A$23:$B$32,2,0)," ")</f>
        <v>0.4</v>
      </c>
      <c r="O11" s="17" t="str">
        <f>CONCATENATE(J11,M11)</f>
        <v>Muy BajaMenor</v>
      </c>
      <c r="P11" s="38" t="str">
        <f>IFERROR(VLOOKUP(O11,[15]Tablas!$C$34:$D$58,2,0)," ")</f>
        <v>Bajo</v>
      </c>
      <c r="Q11" s="38" t="s">
        <v>840</v>
      </c>
      <c r="R11" s="49" t="s">
        <v>873</v>
      </c>
      <c r="S11" s="49" t="s">
        <v>874</v>
      </c>
      <c r="T11" s="49" t="s">
        <v>875</v>
      </c>
      <c r="U11" s="49" t="s">
        <v>302</v>
      </c>
      <c r="V11" s="49" t="s">
        <v>876</v>
      </c>
      <c r="W11" s="49" t="s">
        <v>877</v>
      </c>
      <c r="X11" s="16" t="s">
        <v>266</v>
      </c>
      <c r="Y11" s="16"/>
      <c r="Z11" s="16" t="s">
        <v>48</v>
      </c>
      <c r="AA11" s="16" t="s">
        <v>51</v>
      </c>
      <c r="AB11" s="16" t="str">
        <f t="shared" si="0"/>
        <v>PreventivoManual</v>
      </c>
      <c r="AC11" s="17">
        <f>IFERROR(VLOOKUP(AB11,[15]Tablas!C75:D80,2,0)," ")</f>
        <v>0.4</v>
      </c>
      <c r="AD11" s="16" t="s">
        <v>54</v>
      </c>
      <c r="AE11" s="16" t="s">
        <v>55</v>
      </c>
      <c r="AF11" s="16"/>
      <c r="AG11" s="17">
        <f>IFERROR(K11-(K11*AC11)," ")</f>
        <v>0.12</v>
      </c>
      <c r="AH11" s="16" t="s">
        <v>5</v>
      </c>
      <c r="AI11" s="38" t="str">
        <f>IFERROR(AG11-(AG11*#REF!)," ")</f>
        <v xml:space="preserve"> </v>
      </c>
      <c r="AJ11" s="38" t="str">
        <f>+M11</f>
        <v>Menor</v>
      </c>
      <c r="AK11" s="46">
        <f>+N11</f>
        <v>0.4</v>
      </c>
      <c r="AL11" s="46" t="str">
        <f>CONCATENATE(AH11,AJ11)</f>
        <v>Muy BajaMenor</v>
      </c>
      <c r="AM11" s="38" t="str">
        <f>IFERROR(VLOOKUP(AL11,[15]Tablas!$C$34:$D$58,2,0)," ")</f>
        <v>Bajo</v>
      </c>
      <c r="AN11" s="38" t="s">
        <v>71</v>
      </c>
      <c r="AO11" s="60" t="str">
        <f>IFERROR(VLOOKUP(AM11,[15]Tablas!$A$104:$B$108,2,0)," ")</f>
        <v>No</v>
      </c>
      <c r="AP11" s="14"/>
      <c r="AQ11" s="14"/>
      <c r="AR11" s="14"/>
      <c r="AS11" s="14"/>
      <c r="AT11" s="14"/>
      <c r="AU11" s="14"/>
      <c r="AV11" s="101"/>
      <c r="AW11" s="412" t="s">
        <v>919</v>
      </c>
      <c r="AX11" s="412"/>
    </row>
    <row r="12" spans="1:56" ht="66.75" customHeight="1">
      <c r="A12" s="408" t="s">
        <v>878</v>
      </c>
      <c r="B12" s="277">
        <v>3</v>
      </c>
      <c r="C12" s="300" t="s">
        <v>234</v>
      </c>
      <c r="D12" s="209" t="s">
        <v>879</v>
      </c>
      <c r="E12" s="49" t="s">
        <v>880</v>
      </c>
      <c r="F12" s="209" t="s">
        <v>881</v>
      </c>
      <c r="G12" s="209" t="s">
        <v>61</v>
      </c>
      <c r="H12" s="209" t="s">
        <v>12</v>
      </c>
      <c r="I12" s="193">
        <v>500</v>
      </c>
      <c r="J12" s="277" t="str">
        <f>IFERROR(VLOOKUP(H12,[15]Tablas!$A$15:$C$19,3,0)," ")</f>
        <v>A l t a</v>
      </c>
      <c r="K12" s="194">
        <f>IFERROR(VLOOKUP(H12,[15]Tablas!$A$15:$B$19,2,0)," ")</f>
        <v>0.8</v>
      </c>
      <c r="L12" s="209" t="s">
        <v>28</v>
      </c>
      <c r="M12" s="277" t="str">
        <f>IFERROR(VLOOKUP(L12,[15]Tablas!$A$23:$C$32,3,0)," ")</f>
        <v>Menor</v>
      </c>
      <c r="N12" s="194">
        <f>IFERROR(VLOOKUP(L12,[15]Tablas!$A$23:$B$32,2,0)," ")</f>
        <v>0.4</v>
      </c>
      <c r="O12" s="17" t="str">
        <f>CONCATENATE(J12,M12)</f>
        <v>A l t aMenor</v>
      </c>
      <c r="P12" s="277" t="str">
        <f>IFERROR(VLOOKUP(O12,[15]Tablas!$C$34:$D$58,2,0)," ")</f>
        <v>Moderado</v>
      </c>
      <c r="Q12" s="277" t="s">
        <v>840</v>
      </c>
      <c r="R12" s="49" t="s">
        <v>882</v>
      </c>
      <c r="S12" s="49" t="s">
        <v>883</v>
      </c>
      <c r="T12" s="49" t="s">
        <v>393</v>
      </c>
      <c r="U12" s="49" t="s">
        <v>302</v>
      </c>
      <c r="V12" s="49" t="s">
        <v>884</v>
      </c>
      <c r="W12" s="226" t="s">
        <v>885</v>
      </c>
      <c r="X12" s="16" t="s">
        <v>266</v>
      </c>
      <c r="Y12" s="16"/>
      <c r="Z12" s="16" t="s">
        <v>48</v>
      </c>
      <c r="AA12" s="16" t="s">
        <v>51</v>
      </c>
      <c r="AB12" s="16" t="str">
        <f t="shared" si="0"/>
        <v>PreventivoManual</v>
      </c>
      <c r="AC12" s="17">
        <f>IFERROR(VLOOKUP(AB12,[15]Tablas!$C76:$D81,2,0)," ")</f>
        <v>0.4</v>
      </c>
      <c r="AD12" s="16" t="s">
        <v>54</v>
      </c>
      <c r="AE12" s="16" t="s">
        <v>55</v>
      </c>
      <c r="AF12" s="16"/>
      <c r="AG12" s="17">
        <f>IFERROR(K12-(K12*AC12)," ")</f>
        <v>0.48</v>
      </c>
      <c r="AH12" s="193" t="str">
        <f>IF(AG13&lt;20%,"Muy Baja",IF(AG13&lt;40%,"Baja",IF(AG13&lt;60%,"Media",IF(AG13&lt;80%,"A l t a",IF(AG13&gt;80%,"Muy Alta")))))</f>
        <v>Baja</v>
      </c>
      <c r="AI12" s="193">
        <f>IFERROR(AG12-(AG12*AC13)," ")</f>
        <v>0.28799999999999998</v>
      </c>
      <c r="AJ12" s="277" t="str">
        <f>+M12</f>
        <v>Menor</v>
      </c>
      <c r="AK12" s="204">
        <f>+N12</f>
        <v>0.4</v>
      </c>
      <c r="AL12" s="46" t="str">
        <f>CONCATENATE(AH12,AJ12)</f>
        <v>BajaMenor</v>
      </c>
      <c r="AM12" s="277" t="s">
        <v>31</v>
      </c>
      <c r="AN12" s="193" t="s">
        <v>71</v>
      </c>
      <c r="AO12" s="195" t="str">
        <f>IFERROR(VLOOKUP(AM12,[15]Tablas!$A$104:$B$108,2,0)," ")</f>
        <v>No</v>
      </c>
      <c r="AP12" s="14"/>
      <c r="AQ12" s="14"/>
      <c r="AR12" s="14"/>
      <c r="AS12" s="14"/>
      <c r="AT12" s="14"/>
      <c r="AU12" s="14"/>
      <c r="AV12" s="101"/>
      <c r="AW12" s="315" t="s">
        <v>919</v>
      </c>
      <c r="AX12" s="315"/>
    </row>
    <row r="13" spans="1:56" ht="61.5" customHeight="1">
      <c r="A13" s="408"/>
      <c r="B13" s="296"/>
      <c r="C13" s="301"/>
      <c r="D13" s="297"/>
      <c r="E13" s="49" t="s">
        <v>886</v>
      </c>
      <c r="F13" s="297"/>
      <c r="G13" s="297"/>
      <c r="H13" s="297"/>
      <c r="I13" s="193"/>
      <c r="J13" s="296"/>
      <c r="K13" s="194"/>
      <c r="L13" s="297"/>
      <c r="M13" s="296"/>
      <c r="N13" s="194"/>
      <c r="O13" s="14"/>
      <c r="P13" s="296"/>
      <c r="Q13" s="296"/>
      <c r="R13" s="49" t="s">
        <v>887</v>
      </c>
      <c r="S13" s="49" t="s">
        <v>888</v>
      </c>
      <c r="T13" s="49" t="s">
        <v>393</v>
      </c>
      <c r="U13" s="49" t="s">
        <v>889</v>
      </c>
      <c r="V13" s="49" t="s">
        <v>890</v>
      </c>
      <c r="W13" s="329"/>
      <c r="X13" s="16" t="s">
        <v>266</v>
      </c>
      <c r="Y13" s="16"/>
      <c r="Z13" s="16" t="s">
        <v>48</v>
      </c>
      <c r="AA13" s="16" t="s">
        <v>51</v>
      </c>
      <c r="AB13" s="16" t="str">
        <f t="shared" si="0"/>
        <v>PreventivoManual</v>
      </c>
      <c r="AC13" s="17">
        <v>0.4</v>
      </c>
      <c r="AD13" s="16" t="s">
        <v>54</v>
      </c>
      <c r="AE13" s="16" t="s">
        <v>55</v>
      </c>
      <c r="AF13" s="16"/>
      <c r="AG13" s="20">
        <f>IFERROR(AG12-(AG12*AC13),0)</f>
        <v>0.28799999999999998</v>
      </c>
      <c r="AH13" s="193"/>
      <c r="AI13" s="193"/>
      <c r="AJ13" s="296"/>
      <c r="AK13" s="193"/>
      <c r="AL13" s="38"/>
      <c r="AM13" s="296"/>
      <c r="AN13" s="193"/>
      <c r="AO13" s="195"/>
      <c r="AP13" s="14"/>
      <c r="AQ13" s="14"/>
      <c r="AR13" s="14"/>
      <c r="AS13" s="14"/>
      <c r="AT13" s="14"/>
      <c r="AU13" s="14"/>
      <c r="AV13" s="101"/>
      <c r="AW13" s="315"/>
      <c r="AX13" s="315"/>
    </row>
    <row r="14" spans="1:56" ht="54" customHeight="1">
      <c r="A14" s="408"/>
      <c r="B14" s="296"/>
      <c r="C14" s="301"/>
      <c r="D14" s="297"/>
      <c r="E14" s="49" t="s">
        <v>891</v>
      </c>
      <c r="F14" s="297"/>
      <c r="G14" s="297"/>
      <c r="H14" s="297"/>
      <c r="I14" s="193"/>
      <c r="J14" s="296"/>
      <c r="K14" s="194" t="str">
        <f>IFERROR(VLOOKUP(H14,[15]Tablas!$A$15:$B$19,2,0)," ")</f>
        <v xml:space="preserve"> </v>
      </c>
      <c r="L14" s="297"/>
      <c r="M14" s="296"/>
      <c r="N14" s="194" t="str">
        <f>IFERROR(VLOOKUP(L14,[15]Tablas!$A$23:$B$32,2,0)," ")</f>
        <v xml:space="preserve"> </v>
      </c>
      <c r="O14" s="17" t="str">
        <f>CONCATENATE(J14,M14)</f>
        <v/>
      </c>
      <c r="P14" s="296"/>
      <c r="Q14" s="296"/>
      <c r="R14" s="49" t="s">
        <v>892</v>
      </c>
      <c r="S14" s="49" t="s">
        <v>883</v>
      </c>
      <c r="T14" s="49" t="s">
        <v>393</v>
      </c>
      <c r="U14" s="49" t="s">
        <v>465</v>
      </c>
      <c r="V14" s="49" t="s">
        <v>884</v>
      </c>
      <c r="W14" s="329"/>
      <c r="X14" s="16" t="s">
        <v>266</v>
      </c>
      <c r="Y14" s="16"/>
      <c r="Z14" s="16" t="s">
        <v>48</v>
      </c>
      <c r="AA14" s="16" t="s">
        <v>51</v>
      </c>
      <c r="AB14" s="16" t="str">
        <f t="shared" si="0"/>
        <v>PreventivoManual</v>
      </c>
      <c r="AC14" s="17">
        <v>0.4</v>
      </c>
      <c r="AD14" s="16" t="s">
        <v>54</v>
      </c>
      <c r="AE14" s="16" t="s">
        <v>55</v>
      </c>
      <c r="AF14" s="16"/>
      <c r="AG14" s="17">
        <v>0.17</v>
      </c>
      <c r="AH14" s="193" t="str">
        <f>IF(AG15&lt;20%,"Muy Baja",IF(AG15&lt;40%,"Baja",IF(AG15&lt;60%,"Media",IF(AG15&lt;80%,"A l t a",IF(AG15&gt;80%,"Muy Alta")))))</f>
        <v>Muy Baja</v>
      </c>
      <c r="AI14" s="193">
        <f>IFERROR(AG14-(AG14*AC15)," ")</f>
        <v>0.10200000000000001</v>
      </c>
      <c r="AJ14" s="296"/>
      <c r="AK14" s="204" t="str">
        <f>+N14</f>
        <v xml:space="preserve"> </v>
      </c>
      <c r="AL14" s="46" t="str">
        <f>CONCATENATE(AH14,AJ14)</f>
        <v>Muy Baja</v>
      </c>
      <c r="AM14" s="296"/>
      <c r="AN14" s="193" t="s">
        <v>71</v>
      </c>
      <c r="AO14" s="195" t="s">
        <v>444</v>
      </c>
      <c r="AP14" s="14"/>
      <c r="AQ14" s="14"/>
      <c r="AR14" s="14"/>
      <c r="AS14" s="14"/>
      <c r="AT14" s="14"/>
      <c r="AU14" s="14"/>
      <c r="AV14" s="101"/>
      <c r="AW14" s="315" t="s">
        <v>919</v>
      </c>
      <c r="AX14" s="315"/>
    </row>
    <row r="15" spans="1:56" ht="60">
      <c r="A15" s="408"/>
      <c r="B15" s="278"/>
      <c r="C15" s="302"/>
      <c r="D15" s="210"/>
      <c r="E15" s="49" t="s">
        <v>893</v>
      </c>
      <c r="F15" s="210"/>
      <c r="G15" s="210"/>
      <c r="H15" s="210"/>
      <c r="I15" s="193"/>
      <c r="J15" s="278"/>
      <c r="K15" s="194"/>
      <c r="L15" s="210"/>
      <c r="M15" s="278"/>
      <c r="N15" s="194"/>
      <c r="O15" s="14"/>
      <c r="P15" s="278"/>
      <c r="Q15" s="278"/>
      <c r="R15" s="144" t="s">
        <v>894</v>
      </c>
      <c r="S15" s="49"/>
      <c r="T15" s="49" t="s">
        <v>393</v>
      </c>
      <c r="U15" s="49"/>
      <c r="V15" s="49"/>
      <c r="W15" s="227"/>
      <c r="X15" s="16" t="s">
        <v>266</v>
      </c>
      <c r="Y15" s="16"/>
      <c r="Z15" s="16" t="s">
        <v>48</v>
      </c>
      <c r="AA15" s="16" t="s">
        <v>51</v>
      </c>
      <c r="AB15" s="16" t="str">
        <f t="shared" si="0"/>
        <v>PreventivoManual</v>
      </c>
      <c r="AC15" s="17">
        <v>0.4</v>
      </c>
      <c r="AD15" s="16" t="s">
        <v>54</v>
      </c>
      <c r="AE15" s="16" t="s">
        <v>55</v>
      </c>
      <c r="AF15" s="16"/>
      <c r="AG15" s="20">
        <f>IFERROR(AG14-(AG14*AC15),0)</f>
        <v>0.10200000000000001</v>
      </c>
      <c r="AH15" s="193"/>
      <c r="AI15" s="193"/>
      <c r="AJ15" s="278"/>
      <c r="AK15" s="193"/>
      <c r="AL15" s="38"/>
      <c r="AM15" s="278"/>
      <c r="AN15" s="193"/>
      <c r="AO15" s="195"/>
      <c r="AP15" s="14"/>
      <c r="AQ15" s="14"/>
      <c r="AR15" s="14"/>
      <c r="AS15" s="14"/>
      <c r="AT15" s="14"/>
      <c r="AU15" s="14"/>
      <c r="AV15" s="101"/>
      <c r="AW15" s="315"/>
      <c r="AX15" s="315"/>
    </row>
    <row r="16" spans="1:56" ht="55.5" customHeight="1">
      <c r="A16" s="195" t="s">
        <v>836</v>
      </c>
      <c r="B16" s="193">
        <v>4</v>
      </c>
      <c r="C16" s="197" t="s">
        <v>234</v>
      </c>
      <c r="D16" s="409" t="s">
        <v>895</v>
      </c>
      <c r="E16" s="409" t="s">
        <v>896</v>
      </c>
      <c r="F16" s="409" t="s">
        <v>897</v>
      </c>
      <c r="G16" s="209" t="s">
        <v>61</v>
      </c>
      <c r="H16" s="195" t="s">
        <v>11</v>
      </c>
      <c r="I16" s="193">
        <v>60</v>
      </c>
      <c r="J16" s="193" t="str">
        <f>IFERROR(VLOOKUP(H16,[15]Tablas!$A$15:$C$19,3,0)," ")</f>
        <v>Media</v>
      </c>
      <c r="K16" s="194">
        <f>IFERROR(VLOOKUP(H16,[15]Tablas!$A$15:$B$19,2,0)," ")</f>
        <v>0.6</v>
      </c>
      <c r="L16" s="195" t="s">
        <v>29</v>
      </c>
      <c r="M16" s="193" t="str">
        <f>IFERROR(VLOOKUP(L16,[15]Tablas!$A$23:$C$32,3,0)," ")</f>
        <v>Moderado</v>
      </c>
      <c r="N16" s="194">
        <f>IFERROR(VLOOKUP(L16,[15]Tablas!$A$23:$B$32,2,0)," ")</f>
        <v>0.6</v>
      </c>
      <c r="O16" s="17" t="str">
        <f>CONCATENATE(J16,M16)</f>
        <v>MediaModerado</v>
      </c>
      <c r="P16" s="193" t="str">
        <f>IFERROR(VLOOKUP(O16,[15]Tablas!$C$34:$D$58,2,0)," ")</f>
        <v>Moderado</v>
      </c>
      <c r="Q16" s="277" t="s">
        <v>840</v>
      </c>
      <c r="R16" s="413" t="s">
        <v>898</v>
      </c>
      <c r="S16" s="415" t="s">
        <v>899</v>
      </c>
      <c r="T16" s="411" t="s">
        <v>900</v>
      </c>
      <c r="U16" s="411" t="s">
        <v>901</v>
      </c>
      <c r="V16" s="411" t="s">
        <v>902</v>
      </c>
      <c r="W16" s="411" t="s">
        <v>903</v>
      </c>
      <c r="X16" s="16" t="s">
        <v>266</v>
      </c>
      <c r="Y16" s="16"/>
      <c r="Z16" s="16" t="s">
        <v>48</v>
      </c>
      <c r="AA16" s="16" t="s">
        <v>51</v>
      </c>
      <c r="AB16" s="16" t="str">
        <f t="shared" si="0"/>
        <v>PreventivoManual</v>
      </c>
      <c r="AC16" s="17">
        <v>0.4</v>
      </c>
      <c r="AD16" s="16" t="s">
        <v>54</v>
      </c>
      <c r="AE16" s="16" t="s">
        <v>55</v>
      </c>
      <c r="AF16" s="16"/>
      <c r="AG16" s="17">
        <f>IFERROR(K16-(K16*AC16)," ")</f>
        <v>0.36</v>
      </c>
      <c r="AH16" s="193" t="s">
        <v>6</v>
      </c>
      <c r="AI16" s="193">
        <v>0.36</v>
      </c>
      <c r="AJ16" s="193" t="str">
        <f>+M16</f>
        <v>Moderado</v>
      </c>
      <c r="AK16" s="204">
        <f>+N16</f>
        <v>0.6</v>
      </c>
      <c r="AL16" s="46" t="str">
        <f>CONCATENATE(AH16,AJ16)</f>
        <v>BajaModerado</v>
      </c>
      <c r="AM16" s="193" t="str">
        <f>IFERROR(VLOOKUP(AL16,[15]Tablas!$C$34:$D$58,2,0)," ")</f>
        <v>Moderado</v>
      </c>
      <c r="AN16" s="193" t="s">
        <v>71</v>
      </c>
      <c r="AO16" s="195" t="str">
        <f>IFERROR(VLOOKUP(AM16,[15]Tablas!$A$104:$B$108,2,0)," ")</f>
        <v>Si</v>
      </c>
      <c r="AP16" s="209" t="s">
        <v>904</v>
      </c>
      <c r="AQ16" s="277" t="s">
        <v>905</v>
      </c>
      <c r="AR16" s="215">
        <v>45199</v>
      </c>
      <c r="AS16" s="215">
        <v>45291</v>
      </c>
      <c r="AT16" s="14"/>
      <c r="AU16" s="14"/>
      <c r="AV16" s="101"/>
      <c r="AW16" s="315" t="s">
        <v>919</v>
      </c>
      <c r="AX16" s="315"/>
    </row>
    <row r="17" spans="1:50" ht="87" customHeight="1">
      <c r="A17" s="195"/>
      <c r="B17" s="193"/>
      <c r="C17" s="197"/>
      <c r="D17" s="410"/>
      <c r="E17" s="410"/>
      <c r="F17" s="410"/>
      <c r="G17" s="210"/>
      <c r="H17" s="195"/>
      <c r="I17" s="193"/>
      <c r="J17" s="193"/>
      <c r="K17" s="194"/>
      <c r="L17" s="195"/>
      <c r="M17" s="193"/>
      <c r="N17" s="194"/>
      <c r="O17" s="14"/>
      <c r="P17" s="193"/>
      <c r="Q17" s="278"/>
      <c r="R17" s="414"/>
      <c r="S17" s="415"/>
      <c r="T17" s="411"/>
      <c r="U17" s="411"/>
      <c r="V17" s="411"/>
      <c r="W17" s="411"/>
      <c r="X17" s="16"/>
      <c r="Y17" s="16"/>
      <c r="Z17" s="16"/>
      <c r="AA17" s="16"/>
      <c r="AB17" s="16" t="str">
        <f t="shared" si="0"/>
        <v/>
      </c>
      <c r="AC17" s="17" t="str">
        <f>IFERROR(VLOOKUP(AB17,[15]Tablas!C82:D87,2,0)," ")</f>
        <v xml:space="preserve"> </v>
      </c>
      <c r="AD17" s="16"/>
      <c r="AE17" s="16"/>
      <c r="AF17" s="16"/>
      <c r="AG17" s="20">
        <f>IFERROR(AG16-(AG16*AC17),0)</f>
        <v>0</v>
      </c>
      <c r="AH17" s="193"/>
      <c r="AI17" s="193"/>
      <c r="AJ17" s="193"/>
      <c r="AK17" s="193"/>
      <c r="AL17" s="38"/>
      <c r="AM17" s="193"/>
      <c r="AN17" s="193"/>
      <c r="AO17" s="195"/>
      <c r="AP17" s="210"/>
      <c r="AQ17" s="278"/>
      <c r="AR17" s="216"/>
      <c r="AS17" s="216"/>
      <c r="AT17" s="14"/>
      <c r="AU17" s="14"/>
      <c r="AV17" s="101"/>
      <c r="AW17" s="315"/>
      <c r="AX17" s="315"/>
    </row>
    <row r="18" spans="1:50">
      <c r="A18" s="14"/>
      <c r="B18" s="14"/>
      <c r="C18" s="14"/>
      <c r="D18" s="14"/>
      <c r="E18" s="14"/>
      <c r="F18" s="98"/>
      <c r="G18" s="109"/>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21" spans="1:50" ht="18.75">
      <c r="B21" s="241" t="s">
        <v>236</v>
      </c>
      <c r="C21" s="241"/>
      <c r="D21" s="241"/>
      <c r="E21" s="241"/>
      <c r="F21" s="241"/>
      <c r="G21" s="241"/>
      <c r="H21" s="241"/>
    </row>
    <row r="23" spans="1:50">
      <c r="A23" s="146" t="s">
        <v>202</v>
      </c>
      <c r="B23" s="145" t="s">
        <v>203</v>
      </c>
      <c r="C23" s="191" t="s">
        <v>201</v>
      </c>
      <c r="D23" s="191"/>
      <c r="E23" s="191"/>
      <c r="F23" s="191"/>
      <c r="G23" s="191"/>
      <c r="H23" s="191"/>
    </row>
    <row r="24" spans="1:50" ht="213.75" customHeight="1">
      <c r="A24" s="154">
        <v>2</v>
      </c>
      <c r="B24" s="89">
        <v>45098</v>
      </c>
      <c r="C24" s="175" t="s">
        <v>906</v>
      </c>
      <c r="D24" s="175"/>
      <c r="E24" s="175"/>
      <c r="F24" s="175"/>
      <c r="G24" s="175"/>
      <c r="H24" s="175"/>
    </row>
    <row r="25" spans="1:50">
      <c r="A25" s="14"/>
      <c r="B25" s="98"/>
      <c r="C25" s="195"/>
      <c r="D25" s="195"/>
      <c r="E25" s="195"/>
      <c r="F25" s="195"/>
      <c r="G25" s="195"/>
      <c r="H25" s="195"/>
    </row>
    <row r="26" spans="1:50">
      <c r="A26" s="14"/>
      <c r="B26" s="14"/>
      <c r="C26" s="195"/>
      <c r="D26" s="195"/>
      <c r="E26" s="195"/>
      <c r="F26" s="195"/>
      <c r="G26" s="195"/>
      <c r="H26" s="195"/>
    </row>
    <row r="27" spans="1:50">
      <c r="A27" s="14"/>
      <c r="B27" s="14"/>
      <c r="C27" s="195"/>
      <c r="D27" s="195"/>
      <c r="E27" s="195"/>
      <c r="F27" s="195"/>
      <c r="G27" s="195"/>
      <c r="H27" s="195"/>
    </row>
    <row r="28" spans="1:50">
      <c r="A28" s="14"/>
      <c r="B28" s="14"/>
      <c r="C28" s="195"/>
      <c r="D28" s="195"/>
      <c r="E28" s="195"/>
      <c r="F28" s="195"/>
      <c r="G28" s="195"/>
      <c r="H28" s="195"/>
    </row>
    <row r="29" spans="1:50">
      <c r="A29" s="14"/>
      <c r="B29" s="14"/>
      <c r="C29" s="195"/>
      <c r="D29" s="195"/>
      <c r="E29" s="195"/>
      <c r="F29" s="195"/>
      <c r="G29" s="195"/>
      <c r="H29" s="195"/>
    </row>
  </sheetData>
  <mergeCells count="139">
    <mergeCell ref="AW11:AX11"/>
    <mergeCell ref="BA6:BB6"/>
    <mergeCell ref="BC6:BD6"/>
    <mergeCell ref="AW7:AX7"/>
    <mergeCell ref="AY7:AZ7"/>
    <mergeCell ref="BA7:BB7"/>
    <mergeCell ref="BC7:BD7"/>
    <mergeCell ref="C25:H25"/>
    <mergeCell ref="C26:H26"/>
    <mergeCell ref="AH16:AH17"/>
    <mergeCell ref="AI16:AI17"/>
    <mergeCell ref="M16:M17"/>
    <mergeCell ref="N16:N17"/>
    <mergeCell ref="P16:P17"/>
    <mergeCell ref="Q16:Q17"/>
    <mergeCell ref="R16:R17"/>
    <mergeCell ref="S16:S17"/>
    <mergeCell ref="G16:G17"/>
    <mergeCell ref="H16:H17"/>
    <mergeCell ref="I16:I17"/>
    <mergeCell ref="J16:J17"/>
    <mergeCell ref="K16:K17"/>
    <mergeCell ref="L16:L17"/>
    <mergeCell ref="M12:M15"/>
    <mergeCell ref="C27:H27"/>
    <mergeCell ref="C28:H28"/>
    <mergeCell ref="C29:H29"/>
    <mergeCell ref="AY6:AZ6"/>
    <mergeCell ref="AW9:AX10"/>
    <mergeCell ref="AW12:AX13"/>
    <mergeCell ref="AW14:AX15"/>
    <mergeCell ref="AW16:AX17"/>
    <mergeCell ref="AQ16:AQ17"/>
    <mergeCell ref="AR16:AR17"/>
    <mergeCell ref="AS16:AS17"/>
    <mergeCell ref="B21:H21"/>
    <mergeCell ref="C23:H23"/>
    <mergeCell ref="C24:H24"/>
    <mergeCell ref="AJ16:AJ17"/>
    <mergeCell ref="AK16:AK17"/>
    <mergeCell ref="AM16:AM17"/>
    <mergeCell ref="AN16:AN17"/>
    <mergeCell ref="AO16:AO17"/>
    <mergeCell ref="AP16:AP17"/>
    <mergeCell ref="T16:T17"/>
    <mergeCell ref="U16:U17"/>
    <mergeCell ref="V16:V17"/>
    <mergeCell ref="W16:W17"/>
    <mergeCell ref="A16:A17"/>
    <mergeCell ref="B16:B17"/>
    <mergeCell ref="C16:C17"/>
    <mergeCell ref="D16:D17"/>
    <mergeCell ref="E16:E17"/>
    <mergeCell ref="F16:F17"/>
    <mergeCell ref="AN12:AN13"/>
    <mergeCell ref="AO12:AO13"/>
    <mergeCell ref="I14:I15"/>
    <mergeCell ref="K14:K15"/>
    <mergeCell ref="N14:N15"/>
    <mergeCell ref="AH14:AH15"/>
    <mergeCell ref="AI14:AI15"/>
    <mergeCell ref="AK14:AK15"/>
    <mergeCell ref="AN14:AN15"/>
    <mergeCell ref="AO14:AO15"/>
    <mergeCell ref="W12:W15"/>
    <mergeCell ref="AH12:AH13"/>
    <mergeCell ref="AI12:AI13"/>
    <mergeCell ref="AJ12:AJ15"/>
    <mergeCell ref="AK12:AK13"/>
    <mergeCell ref="AM12:AM15"/>
    <mergeCell ref="K12:K13"/>
    <mergeCell ref="L12:L15"/>
    <mergeCell ref="A12:A15"/>
    <mergeCell ref="B12:B15"/>
    <mergeCell ref="C12:C15"/>
    <mergeCell ref="D12:D15"/>
    <mergeCell ref="F12:F15"/>
    <mergeCell ref="G12:G15"/>
    <mergeCell ref="H12:H15"/>
    <mergeCell ref="I12:I13"/>
    <mergeCell ref="J12:J15"/>
    <mergeCell ref="K9:K10"/>
    <mergeCell ref="AV7:AV8"/>
    <mergeCell ref="H8:I8"/>
    <mergeCell ref="L8:M8"/>
    <mergeCell ref="AT7:AT8"/>
    <mergeCell ref="AU7:AU8"/>
    <mergeCell ref="N12:N13"/>
    <mergeCell ref="P12:P15"/>
    <mergeCell ref="Q12:Q15"/>
    <mergeCell ref="AO9:AO10"/>
    <mergeCell ref="AH9:AH10"/>
    <mergeCell ref="AI9:AI10"/>
    <mergeCell ref="AJ9:AJ10"/>
    <mergeCell ref="AK9:AK10"/>
    <mergeCell ref="AM9:AM10"/>
    <mergeCell ref="AN9:AN10"/>
    <mergeCell ref="L9:L10"/>
    <mergeCell ref="M9:M10"/>
    <mergeCell ref="N9:N10"/>
    <mergeCell ref="P9:P10"/>
    <mergeCell ref="Q9:Q10"/>
    <mergeCell ref="A9:A10"/>
    <mergeCell ref="B9:B10"/>
    <mergeCell ref="C9:C10"/>
    <mergeCell ref="D9:D10"/>
    <mergeCell ref="E9:E10"/>
    <mergeCell ref="AP7:AP8"/>
    <mergeCell ref="AQ7:AQ8"/>
    <mergeCell ref="AR7:AR8"/>
    <mergeCell ref="AS7:AS8"/>
    <mergeCell ref="AI7:AI8"/>
    <mergeCell ref="AJ7:AJ8"/>
    <mergeCell ref="AK7:AK8"/>
    <mergeCell ref="AM7:AM8"/>
    <mergeCell ref="AN7:AN8"/>
    <mergeCell ref="AO7:AO8"/>
    <mergeCell ref="B6:M7"/>
    <mergeCell ref="N6:AN6"/>
    <mergeCell ref="AO6:AV6"/>
    <mergeCell ref="W9:W10"/>
    <mergeCell ref="F9:F10"/>
    <mergeCell ref="G9:G10"/>
    <mergeCell ref="H9:H10"/>
    <mergeCell ref="I9:I10"/>
    <mergeCell ref="J9:J10"/>
    <mergeCell ref="AW6:AX6"/>
    <mergeCell ref="N7:P7"/>
    <mergeCell ref="Q7:W7"/>
    <mergeCell ref="X7:Y7"/>
    <mergeCell ref="Z7:AF7"/>
    <mergeCell ref="AG7:AG8"/>
    <mergeCell ref="AH7:AH8"/>
    <mergeCell ref="B1:D3"/>
    <mergeCell ref="E1:AW1"/>
    <mergeCell ref="E2:AW3"/>
    <mergeCell ref="B4:C4"/>
    <mergeCell ref="B5:D5"/>
    <mergeCell ref="E5:I5"/>
  </mergeCells>
  <conditionalFormatting sqref="J9:K9">
    <cfRule type="containsText" dxfId="371" priority="81" operator="containsText" text="Muy Baja">
      <formula>NOT(ISERROR(SEARCH("Muy Baja",J9)))</formula>
    </cfRule>
    <cfRule type="containsText" dxfId="370" priority="82" operator="containsText" text="Baja">
      <formula>NOT(ISERROR(SEARCH("Baja",J9)))</formula>
    </cfRule>
    <cfRule type="containsText" dxfId="369" priority="83" operator="containsText" text="A l t a">
      <formula>NOT(ISERROR(SEARCH("A l t a",J9)))</formula>
    </cfRule>
    <cfRule type="containsText" dxfId="368" priority="84" operator="containsText" text="Muy Alta">
      <formula>NOT(ISERROR(SEARCH("Muy Alta",J9)))</formula>
    </cfRule>
    <cfRule type="cellIs" dxfId="367" priority="85" operator="equal">
      <formula>"Media"</formula>
    </cfRule>
  </conditionalFormatting>
  <conditionalFormatting sqref="J11:K12">
    <cfRule type="containsText" dxfId="366" priority="11" operator="containsText" text="Muy Baja">
      <formula>NOT(ISERROR(SEARCH("Muy Baja",J11)))</formula>
    </cfRule>
    <cfRule type="containsText" dxfId="365" priority="12" operator="containsText" text="Baja">
      <formula>NOT(ISERROR(SEARCH("Baja",J11)))</formula>
    </cfRule>
    <cfRule type="containsText" dxfId="364" priority="13" operator="containsText" text="A l t a">
      <formula>NOT(ISERROR(SEARCH("A l t a",J11)))</formula>
    </cfRule>
    <cfRule type="containsText" dxfId="363" priority="14" operator="containsText" text="Muy Alta">
      <formula>NOT(ISERROR(SEARCH("Muy Alta",J11)))</formula>
    </cfRule>
    <cfRule type="cellIs" dxfId="362" priority="15" operator="equal">
      <formula>"Media"</formula>
    </cfRule>
  </conditionalFormatting>
  <conditionalFormatting sqref="J16:K16">
    <cfRule type="containsText" dxfId="361" priority="34" operator="containsText" text="Muy Baja">
      <formula>NOT(ISERROR(SEARCH("Muy Baja",J16)))</formula>
    </cfRule>
    <cfRule type="containsText" dxfId="360" priority="35" operator="containsText" text="Baja">
      <formula>NOT(ISERROR(SEARCH("Baja",J16)))</formula>
    </cfRule>
    <cfRule type="containsText" dxfId="359" priority="36" operator="containsText" text="A l t a">
      <formula>NOT(ISERROR(SEARCH("A l t a",J16)))</formula>
    </cfRule>
    <cfRule type="containsText" dxfId="358" priority="37" operator="containsText" text="Muy Alta">
      <formula>NOT(ISERROR(SEARCH("Muy Alta",J16)))</formula>
    </cfRule>
    <cfRule type="cellIs" dxfId="357" priority="38" operator="equal">
      <formula>"Media"</formula>
    </cfRule>
  </conditionalFormatting>
  <conditionalFormatting sqref="K14">
    <cfRule type="containsText" dxfId="356" priority="49" operator="containsText" text="Muy Baja">
      <formula>NOT(ISERROR(SEARCH("Muy Baja",K14)))</formula>
    </cfRule>
    <cfRule type="containsText" dxfId="355" priority="50" operator="containsText" text="Baja">
      <formula>NOT(ISERROR(SEARCH("Baja",K14)))</formula>
    </cfRule>
    <cfRule type="containsText" dxfId="354" priority="51" operator="containsText" text="A l t a">
      <formula>NOT(ISERROR(SEARCH("A l t a",K14)))</formula>
    </cfRule>
    <cfRule type="containsText" dxfId="353" priority="52" operator="containsText" text="Muy Alta">
      <formula>NOT(ISERROR(SEARCH("Muy Alta",K14)))</formula>
    </cfRule>
    <cfRule type="cellIs" dxfId="352" priority="53" operator="equal">
      <formula>"Media"</formula>
    </cfRule>
  </conditionalFormatting>
  <conditionalFormatting sqref="M9">
    <cfRule type="containsText" dxfId="351" priority="90" operator="containsText" text="Catastrófico">
      <formula>NOT(ISERROR(SEARCH("Catastrófico",M9)))</formula>
    </cfRule>
    <cfRule type="containsText" dxfId="350" priority="91" operator="containsText" text="Mayor">
      <formula>NOT(ISERROR(SEARCH("Mayor",M9)))</formula>
    </cfRule>
    <cfRule type="containsText" dxfId="349" priority="92" operator="containsText" text="Moderado">
      <formula>NOT(ISERROR(SEARCH("Moderado",M9)))</formula>
    </cfRule>
    <cfRule type="containsText" dxfId="348" priority="93" operator="containsText" text="Menor">
      <formula>NOT(ISERROR(SEARCH("Menor",M9)))</formula>
    </cfRule>
    <cfRule type="containsText" dxfId="347" priority="94" operator="containsText" text="Leve">
      <formula>NOT(ISERROR(SEARCH("Leve",M9)))</formula>
    </cfRule>
  </conditionalFormatting>
  <conditionalFormatting sqref="M11:M12">
    <cfRule type="containsText" dxfId="346" priority="6" operator="containsText" text="Catastrófico">
      <formula>NOT(ISERROR(SEARCH("Catastrófico",M11)))</formula>
    </cfRule>
    <cfRule type="containsText" dxfId="345" priority="7" operator="containsText" text="Mayor">
      <formula>NOT(ISERROR(SEARCH("Mayor",M11)))</formula>
    </cfRule>
    <cfRule type="containsText" dxfId="344" priority="8" operator="containsText" text="Moderado">
      <formula>NOT(ISERROR(SEARCH("Moderado",M11)))</formula>
    </cfRule>
    <cfRule type="containsText" dxfId="343" priority="9" operator="containsText" text="Menor">
      <formula>NOT(ISERROR(SEARCH("Menor",M11)))</formula>
    </cfRule>
    <cfRule type="containsText" dxfId="342" priority="10" operator="containsText" text="Leve">
      <formula>NOT(ISERROR(SEARCH("Leve",M11)))</formula>
    </cfRule>
  </conditionalFormatting>
  <conditionalFormatting sqref="M16">
    <cfRule type="containsText" dxfId="341" priority="39" operator="containsText" text="Catastrófico">
      <formula>NOT(ISERROR(SEARCH("Catastrófico",M16)))</formula>
    </cfRule>
    <cfRule type="containsText" dxfId="340" priority="40" operator="containsText" text="Mayor">
      <formula>NOT(ISERROR(SEARCH("Mayor",M16)))</formula>
    </cfRule>
    <cfRule type="containsText" dxfId="339" priority="41" operator="containsText" text="Moderado">
      <formula>NOT(ISERROR(SEARCH("Moderado",M16)))</formula>
    </cfRule>
    <cfRule type="containsText" dxfId="338" priority="42" operator="containsText" text="Menor">
      <formula>NOT(ISERROR(SEARCH("Menor",M16)))</formula>
    </cfRule>
    <cfRule type="containsText" dxfId="337" priority="43" operator="containsText" text="Leve">
      <formula>NOT(ISERROR(SEARCH("Leve",M16)))</formula>
    </cfRule>
  </conditionalFormatting>
  <conditionalFormatting sqref="P9:Q9">
    <cfRule type="containsText" dxfId="336" priority="86" operator="containsText" text="Extremo">
      <formula>NOT(ISERROR(SEARCH("Extremo",P9)))</formula>
    </cfRule>
    <cfRule type="containsText" dxfId="335" priority="87" operator="containsText" text="Alto">
      <formula>NOT(ISERROR(SEARCH("Alto",P9)))</formula>
    </cfRule>
    <cfRule type="containsText" dxfId="334" priority="88" operator="containsText" text="Moderado">
      <formula>NOT(ISERROR(SEARCH("Moderado",P9)))</formula>
    </cfRule>
    <cfRule type="containsText" dxfId="333" priority="89" operator="containsText" text="Bajo">
      <formula>NOT(ISERROR(SEARCH("Bajo",P9)))</formula>
    </cfRule>
  </conditionalFormatting>
  <conditionalFormatting sqref="P11:Q12">
    <cfRule type="containsText" dxfId="332" priority="63" operator="containsText" text="Extremo">
      <formula>NOT(ISERROR(SEARCH("Extremo",P11)))</formula>
    </cfRule>
    <cfRule type="containsText" dxfId="331" priority="64" operator="containsText" text="Alto">
      <formula>NOT(ISERROR(SEARCH("Alto",P11)))</formula>
    </cfRule>
    <cfRule type="containsText" dxfId="330" priority="65" operator="containsText" text="Moderado">
      <formula>NOT(ISERROR(SEARCH("Moderado",P11)))</formula>
    </cfRule>
    <cfRule type="containsText" dxfId="329" priority="66" operator="containsText" text="Bajo">
      <formula>NOT(ISERROR(SEARCH("Bajo",P11)))</formula>
    </cfRule>
  </conditionalFormatting>
  <conditionalFormatting sqref="P16:Q16">
    <cfRule type="containsText" dxfId="328" priority="30" operator="containsText" text="Extremo">
      <formula>NOT(ISERROR(SEARCH("Extremo",P16)))</formula>
    </cfRule>
    <cfRule type="containsText" dxfId="327" priority="31" operator="containsText" text="Alto">
      <formula>NOT(ISERROR(SEARCH("Alto",P16)))</formula>
    </cfRule>
    <cfRule type="containsText" dxfId="326" priority="32" operator="containsText" text="Moderado">
      <formula>NOT(ISERROR(SEARCH("Moderado",P16)))</formula>
    </cfRule>
    <cfRule type="containsText" dxfId="325" priority="33" operator="containsText" text="Bajo">
      <formula>NOT(ISERROR(SEARCH("Bajo",P16)))</formula>
    </cfRule>
  </conditionalFormatting>
  <conditionalFormatting sqref="AH9">
    <cfRule type="containsText" dxfId="324" priority="76" operator="containsText" text="Muy Baja">
      <formula>NOT(ISERROR(SEARCH("Muy Baja",AH9)))</formula>
    </cfRule>
    <cfRule type="containsText" dxfId="323" priority="77" operator="containsText" text="Baja">
      <formula>NOT(ISERROR(SEARCH("Baja",AH9)))</formula>
    </cfRule>
    <cfRule type="containsText" dxfId="322" priority="78" operator="containsText" text="A l t a">
      <formula>NOT(ISERROR(SEARCH("A l t a",AH9)))</formula>
    </cfRule>
    <cfRule type="containsText" dxfId="321" priority="79" operator="containsText" text="Muy Alta">
      <formula>NOT(ISERROR(SEARCH("Muy Alta",AH9)))</formula>
    </cfRule>
    <cfRule type="cellIs" dxfId="320" priority="80" operator="equal">
      <formula>"Media"</formula>
    </cfRule>
  </conditionalFormatting>
  <conditionalFormatting sqref="AH11:AH12">
    <cfRule type="containsText" dxfId="319" priority="1" operator="containsText" text="Muy Baja">
      <formula>NOT(ISERROR(SEARCH("Muy Baja",AH11)))</formula>
    </cfRule>
    <cfRule type="containsText" dxfId="318" priority="2" operator="containsText" text="Baja">
      <formula>NOT(ISERROR(SEARCH("Baja",AH11)))</formula>
    </cfRule>
    <cfRule type="containsText" dxfId="317" priority="3" operator="containsText" text="A l t a">
      <formula>NOT(ISERROR(SEARCH("A l t a",AH11)))</formula>
    </cfRule>
    <cfRule type="containsText" dxfId="316" priority="4" operator="containsText" text="Muy Alta">
      <formula>NOT(ISERROR(SEARCH("Muy Alta",AH11)))</formula>
    </cfRule>
    <cfRule type="cellIs" dxfId="315" priority="5" operator="equal">
      <formula>"Media"</formula>
    </cfRule>
  </conditionalFormatting>
  <conditionalFormatting sqref="AH14">
    <cfRule type="containsText" dxfId="314" priority="44" operator="containsText" text="Muy Baja">
      <formula>NOT(ISERROR(SEARCH("Muy Baja",AH14)))</formula>
    </cfRule>
    <cfRule type="containsText" dxfId="313" priority="45" operator="containsText" text="Baja">
      <formula>NOT(ISERROR(SEARCH("Baja",AH14)))</formula>
    </cfRule>
    <cfRule type="containsText" dxfId="312" priority="46" operator="containsText" text="A l t a">
      <formula>NOT(ISERROR(SEARCH("A l t a",AH14)))</formula>
    </cfRule>
    <cfRule type="containsText" dxfId="311" priority="47" operator="containsText" text="Muy Alta">
      <formula>NOT(ISERROR(SEARCH("Muy Alta",AH14)))</formula>
    </cfRule>
    <cfRule type="cellIs" dxfId="310" priority="48" operator="equal">
      <formula>"Media"</formula>
    </cfRule>
  </conditionalFormatting>
  <conditionalFormatting sqref="AH16">
    <cfRule type="containsText" dxfId="309" priority="25" operator="containsText" text="Muy Baja">
      <formula>NOT(ISERROR(SEARCH("Muy Baja",AH16)))</formula>
    </cfRule>
    <cfRule type="containsText" dxfId="308" priority="26" operator="containsText" text="Baja">
      <formula>NOT(ISERROR(SEARCH("Baja",AH16)))</formula>
    </cfRule>
    <cfRule type="containsText" dxfId="307" priority="27" operator="containsText" text="A l t a">
      <formula>NOT(ISERROR(SEARCH("A l t a",AH16)))</formula>
    </cfRule>
    <cfRule type="containsText" dxfId="306" priority="28" operator="containsText" text="Muy Alta">
      <formula>NOT(ISERROR(SEARCH("Muy Alta",AH16)))</formula>
    </cfRule>
    <cfRule type="cellIs" dxfId="305" priority="29" operator="equal">
      <formula>"Media"</formula>
    </cfRule>
  </conditionalFormatting>
  <conditionalFormatting sqref="AJ9">
    <cfRule type="containsText" dxfId="304" priority="71" operator="containsText" text="Catastrófico">
      <formula>NOT(ISERROR(SEARCH("Catastrófico",AJ9)))</formula>
    </cfRule>
    <cfRule type="containsText" dxfId="303" priority="72" operator="containsText" text="Mayor">
      <formula>NOT(ISERROR(SEARCH("Mayor",AJ9)))</formula>
    </cfRule>
    <cfRule type="containsText" dxfId="302" priority="73" operator="containsText" text="Moderado">
      <formula>NOT(ISERROR(SEARCH("Moderado",AJ9)))</formula>
    </cfRule>
    <cfRule type="containsText" dxfId="301" priority="74" operator="containsText" text="Menor">
      <formula>NOT(ISERROR(SEARCH("Menor",AJ9)))</formula>
    </cfRule>
    <cfRule type="containsText" dxfId="300" priority="75" operator="containsText" text="Leve">
      <formula>NOT(ISERROR(SEARCH("Leve",AJ9)))</formula>
    </cfRule>
  </conditionalFormatting>
  <conditionalFormatting sqref="AJ11:AJ12">
    <cfRule type="containsText" dxfId="299" priority="58" operator="containsText" text="Catastrófico">
      <formula>NOT(ISERROR(SEARCH("Catastrófico",AJ11)))</formula>
    </cfRule>
    <cfRule type="containsText" dxfId="298" priority="59" operator="containsText" text="Mayor">
      <formula>NOT(ISERROR(SEARCH("Mayor",AJ11)))</formula>
    </cfRule>
    <cfRule type="containsText" dxfId="297" priority="60" operator="containsText" text="Moderado">
      <formula>NOT(ISERROR(SEARCH("Moderado",AJ11)))</formula>
    </cfRule>
    <cfRule type="containsText" dxfId="296" priority="61" operator="containsText" text="Menor">
      <formula>NOT(ISERROR(SEARCH("Menor",AJ11)))</formula>
    </cfRule>
    <cfRule type="containsText" dxfId="295" priority="62" operator="containsText" text="Leve">
      <formula>NOT(ISERROR(SEARCH("Leve",AJ11)))</formula>
    </cfRule>
  </conditionalFormatting>
  <conditionalFormatting sqref="AJ16">
    <cfRule type="containsText" dxfId="294" priority="20" operator="containsText" text="Catastrófico">
      <formula>NOT(ISERROR(SEARCH("Catastrófico",AJ16)))</formula>
    </cfRule>
    <cfRule type="containsText" dxfId="293" priority="21" operator="containsText" text="Mayor">
      <formula>NOT(ISERROR(SEARCH("Mayor",AJ16)))</formula>
    </cfRule>
    <cfRule type="containsText" dxfId="292" priority="22" operator="containsText" text="Moderado">
      <formula>NOT(ISERROR(SEARCH("Moderado",AJ16)))</formula>
    </cfRule>
    <cfRule type="containsText" dxfId="291" priority="23" operator="containsText" text="Menor">
      <formula>NOT(ISERROR(SEARCH("Menor",AJ16)))</formula>
    </cfRule>
    <cfRule type="containsText" dxfId="290" priority="24" operator="containsText" text="Leve">
      <formula>NOT(ISERROR(SEARCH("Leve",AJ16)))</formula>
    </cfRule>
  </conditionalFormatting>
  <conditionalFormatting sqref="AM9">
    <cfRule type="containsText" dxfId="289" priority="67" operator="containsText" text="Extremo">
      <formula>NOT(ISERROR(SEARCH("Extremo",AM9)))</formula>
    </cfRule>
    <cfRule type="containsText" dxfId="288" priority="68" operator="containsText" text="Alto">
      <formula>NOT(ISERROR(SEARCH("Alto",AM9)))</formula>
    </cfRule>
    <cfRule type="containsText" dxfId="287" priority="69" operator="containsText" text="Moderado">
      <formula>NOT(ISERROR(SEARCH("Moderado",AM9)))</formula>
    </cfRule>
    <cfRule type="containsText" dxfId="286" priority="70" operator="containsText" text="Bajo">
      <formula>NOT(ISERROR(SEARCH("Bajo",AM9)))</formula>
    </cfRule>
  </conditionalFormatting>
  <conditionalFormatting sqref="AM11:AM12">
    <cfRule type="containsText" dxfId="285" priority="54" operator="containsText" text="Extremo">
      <formula>NOT(ISERROR(SEARCH("Extremo",AM11)))</formula>
    </cfRule>
    <cfRule type="containsText" dxfId="284" priority="55" operator="containsText" text="Alto">
      <formula>NOT(ISERROR(SEARCH("Alto",AM11)))</formula>
    </cfRule>
    <cfRule type="containsText" dxfId="283" priority="56" operator="containsText" text="Moderado">
      <formula>NOT(ISERROR(SEARCH("Moderado",AM11)))</formula>
    </cfRule>
    <cfRule type="containsText" dxfId="282" priority="57" operator="containsText" text="Bajo">
      <formula>NOT(ISERROR(SEARCH("Bajo",AM11)))</formula>
    </cfRule>
  </conditionalFormatting>
  <conditionalFormatting sqref="AM16">
    <cfRule type="containsText" dxfId="281" priority="16" operator="containsText" text="Extremo">
      <formula>NOT(ISERROR(SEARCH("Extremo",AM16)))</formula>
    </cfRule>
    <cfRule type="containsText" dxfId="280" priority="17" operator="containsText" text="Alto">
      <formula>NOT(ISERROR(SEARCH("Alto",AM16)))</formula>
    </cfRule>
    <cfRule type="containsText" dxfId="279" priority="18" operator="containsText" text="Moderado">
      <formula>NOT(ISERROR(SEARCH("Moderado",AM16)))</formula>
    </cfRule>
    <cfRule type="containsText" dxfId="278" priority="19" operator="containsText" text="Bajo">
      <formula>NOT(ISERROR(SEARCH("Bajo",AM16)))</formula>
    </cfRule>
  </conditionalFormatting>
  <pageMargins left="0.25" right="0.25" top="0.75" bottom="0.75" header="0.3" footer="0.3"/>
  <pageSetup paperSize="5" scale="52" fitToWidth="0" orientation="landscape" r:id="rId1"/>
  <headerFooter>
    <oddFooter>&amp;RCódigo: GMC-F-05
Vigencia: 18/03/2023
Versión: 05</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2FE3E-DF98-465D-A2DB-2BD6EC7650BC}">
  <sheetPr>
    <tabColor rgb="FF00B050"/>
    <pageSetUpPr fitToPage="1"/>
  </sheetPr>
  <dimension ref="A1:BB20"/>
  <sheetViews>
    <sheetView topLeftCell="M5" zoomScale="89" zoomScaleNormal="89" workbookViewId="0">
      <selection activeCell="S11" sqref="S11:S12"/>
    </sheetView>
  </sheetViews>
  <sheetFormatPr baseColWidth="10" defaultRowHeight="15"/>
  <cols>
    <col min="1" max="1" width="14.140625" customWidth="1"/>
    <col min="2" max="2" width="8.140625" customWidth="1"/>
    <col min="3" max="3" width="17.85546875" customWidth="1"/>
    <col min="4" max="4" width="40.85546875" customWidth="1"/>
    <col min="5" max="5" width="17"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24.2851562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5.28515625" customWidth="1"/>
    <col min="43" max="44" width="20.7109375" customWidth="1"/>
    <col min="45" max="45" width="19.7109375" customWidth="1"/>
    <col min="47" max="48" width="30.28515625" customWidth="1"/>
    <col min="49" max="49" width="18.7109375" customWidth="1"/>
    <col min="50" max="50" width="17.85546875" customWidth="1"/>
    <col min="51" max="51" width="19.42578125" customWidth="1"/>
    <col min="52" max="52" width="15.85546875" customWidth="1"/>
    <col min="53" max="53" width="16.5703125" customWidth="1"/>
    <col min="54" max="54" width="19.28515625" customWidth="1"/>
  </cols>
  <sheetData>
    <row r="1" spans="1:54" ht="22.5" customHeight="1">
      <c r="B1" s="172"/>
      <c r="C1" s="172"/>
      <c r="D1" s="172"/>
      <c r="E1" s="281" t="s">
        <v>242</v>
      </c>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55" t="s">
        <v>268</v>
      </c>
    </row>
    <row r="2" spans="1:54"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4" t="s">
        <v>269</v>
      </c>
    </row>
    <row r="3" spans="1:54"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55" t="s">
        <v>270</v>
      </c>
    </row>
    <row r="4" spans="1:54">
      <c r="B4" s="171"/>
      <c r="C4" s="171"/>
    </row>
    <row r="5" spans="1:54" ht="54.75" customHeight="1">
      <c r="B5" s="416" t="s">
        <v>238</v>
      </c>
      <c r="C5" s="416"/>
      <c r="D5" s="416"/>
      <c r="E5" s="417" t="s">
        <v>243</v>
      </c>
      <c r="F5" s="417"/>
      <c r="G5" s="417"/>
      <c r="H5" s="417"/>
      <c r="I5" s="417"/>
      <c r="J5" s="417"/>
    </row>
    <row r="6" spans="1:54">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7" t="s">
        <v>225</v>
      </c>
      <c r="AV6" s="187"/>
      <c r="AW6" s="231" t="s">
        <v>225</v>
      </c>
      <c r="AX6" s="231"/>
      <c r="AY6" s="231" t="s">
        <v>225</v>
      </c>
      <c r="AZ6" s="231"/>
      <c r="BA6" s="231" t="s">
        <v>225</v>
      </c>
      <c r="BB6" s="231"/>
    </row>
    <row r="7" spans="1:54" ht="15" customHeight="1">
      <c r="B7" s="180"/>
      <c r="C7" s="181"/>
      <c r="D7" s="181"/>
      <c r="E7" s="181"/>
      <c r="F7" s="181"/>
      <c r="G7" s="181"/>
      <c r="H7" s="181"/>
      <c r="I7" s="181"/>
      <c r="J7" s="181"/>
      <c r="K7" s="181"/>
      <c r="L7" s="181"/>
      <c r="M7" s="182"/>
      <c r="N7" s="188" t="s">
        <v>226</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81</v>
      </c>
      <c r="AU7" s="232" t="s">
        <v>277</v>
      </c>
      <c r="AV7" s="233"/>
      <c r="AW7" s="232" t="s">
        <v>278</v>
      </c>
      <c r="AX7" s="233"/>
      <c r="AY7" s="232" t="s">
        <v>279</v>
      </c>
      <c r="AZ7" s="233"/>
      <c r="BA7" s="232" t="s">
        <v>280</v>
      </c>
      <c r="BB7" s="233"/>
    </row>
    <row r="8" spans="1:54" s="3" customFormat="1" ht="89.25" customHeight="1" thickBot="1">
      <c r="A8" s="21" t="s">
        <v>342</v>
      </c>
      <c r="B8" s="22" t="s">
        <v>229</v>
      </c>
      <c r="C8" s="53" t="s">
        <v>230</v>
      </c>
      <c r="D8" s="21" t="s">
        <v>231</v>
      </c>
      <c r="E8" s="21" t="s">
        <v>232</v>
      </c>
      <c r="F8" s="21" t="s">
        <v>233</v>
      </c>
      <c r="G8" s="21" t="s">
        <v>82</v>
      </c>
      <c r="H8" s="196" t="s">
        <v>83</v>
      </c>
      <c r="I8" s="196"/>
      <c r="J8" s="21" t="s">
        <v>1</v>
      </c>
      <c r="K8" s="21" t="s">
        <v>2</v>
      </c>
      <c r="L8" s="196" t="s">
        <v>84</v>
      </c>
      <c r="M8" s="19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56" t="s">
        <v>36</v>
      </c>
      <c r="AE8" s="22" t="s">
        <v>0</v>
      </c>
      <c r="AF8" s="22" t="s">
        <v>37</v>
      </c>
      <c r="AG8" s="192"/>
      <c r="AH8" s="192"/>
      <c r="AI8" s="192"/>
      <c r="AJ8" s="192"/>
      <c r="AK8" s="200"/>
      <c r="AL8" s="45"/>
      <c r="AM8" s="192"/>
      <c r="AN8" s="192"/>
      <c r="AO8" s="196"/>
      <c r="AP8" s="196"/>
      <c r="AQ8" s="196"/>
      <c r="AR8" s="196"/>
      <c r="AS8" s="196"/>
      <c r="AT8" s="196"/>
      <c r="AU8" s="51" t="s">
        <v>275</v>
      </c>
      <c r="AV8" s="51" t="s">
        <v>276</v>
      </c>
      <c r="AW8" s="51" t="s">
        <v>275</v>
      </c>
      <c r="AX8" s="51" t="s">
        <v>276</v>
      </c>
      <c r="AY8" s="51" t="s">
        <v>275</v>
      </c>
      <c r="AZ8" s="51" t="s">
        <v>276</v>
      </c>
      <c r="BA8" s="51" t="s">
        <v>275</v>
      </c>
      <c r="BB8" s="51" t="s">
        <v>276</v>
      </c>
    </row>
    <row r="9" spans="1:54" s="7" customFormat="1" ht="132.75" customHeight="1" thickBot="1">
      <c r="A9" s="195" t="s">
        <v>281</v>
      </c>
      <c r="B9" s="193">
        <v>1</v>
      </c>
      <c r="C9" s="300" t="s">
        <v>59</v>
      </c>
      <c r="D9" s="209" t="s">
        <v>244</v>
      </c>
      <c r="E9" s="209" t="s">
        <v>245</v>
      </c>
      <c r="F9" s="195" t="s">
        <v>246</v>
      </c>
      <c r="G9" s="195" t="s">
        <v>61</v>
      </c>
      <c r="H9" s="195" t="s">
        <v>10</v>
      </c>
      <c r="I9" s="193">
        <v>7</v>
      </c>
      <c r="J9" s="193" t="str">
        <f>IFERROR(VLOOKUP(H9,[16]Tablas!$A$15:$C$19,3,0)," ")</f>
        <v>Baja</v>
      </c>
      <c r="K9" s="194">
        <f>IFERROR(VLOOKUP(H9,[16]Tablas!$A$15:$B$19,2,0)," ")</f>
        <v>0.4</v>
      </c>
      <c r="L9" s="195" t="s">
        <v>247</v>
      </c>
      <c r="M9" s="193" t="str">
        <f>IFERROR(VLOOKUP(L9,[16]Tablas!$A$23:$C$32,3,0)," ")</f>
        <v>Menor</v>
      </c>
      <c r="N9" s="194">
        <f>IFERROR(VLOOKUP(L9,[16]Tablas!$A$23:$B$32,2,0)," ")</f>
        <v>0.4</v>
      </c>
      <c r="O9" s="17" t="str">
        <f>CONCATENATE(J9,M9)</f>
        <v>BajaMenor</v>
      </c>
      <c r="P9" s="193" t="str">
        <f>IFERROR(VLOOKUP(O9,[16]Tablas!$C$34:$D$58,2,0)," ")</f>
        <v>Moderado</v>
      </c>
      <c r="Q9" s="209" t="s">
        <v>248</v>
      </c>
      <c r="R9" s="209" t="s">
        <v>249</v>
      </c>
      <c r="S9" s="209" t="s">
        <v>250</v>
      </c>
      <c r="T9" s="209" t="s">
        <v>251</v>
      </c>
      <c r="U9" s="209" t="s">
        <v>252</v>
      </c>
      <c r="V9" s="209" t="s">
        <v>253</v>
      </c>
      <c r="W9" s="209" t="s">
        <v>254</v>
      </c>
      <c r="X9" s="277" t="s">
        <v>69</v>
      </c>
      <c r="Y9" s="277"/>
      <c r="Z9" s="277" t="s">
        <v>48</v>
      </c>
      <c r="AA9" s="277" t="s">
        <v>51</v>
      </c>
      <c r="AB9" s="16" t="str">
        <f>CONCATENATE(Z9,AA9)</f>
        <v>PreventivoManual</v>
      </c>
      <c r="AC9" s="294">
        <f>IFERROR(VLOOKUP(AB9,[16]Tablas!C73:D78,2,0)," ")</f>
        <v>0.4</v>
      </c>
      <c r="AD9" s="277" t="s">
        <v>53</v>
      </c>
      <c r="AE9" s="277" t="s">
        <v>55</v>
      </c>
      <c r="AF9" s="277" t="s">
        <v>212</v>
      </c>
      <c r="AG9" s="294">
        <f>K9-(K9*AC9)</f>
        <v>0.24</v>
      </c>
      <c r="AH9" s="193" t="s">
        <v>255</v>
      </c>
      <c r="AI9" s="204">
        <f>+AG9-(AG9*AC10)</f>
        <v>0.24</v>
      </c>
      <c r="AJ9" s="193" t="str">
        <f>+M9</f>
        <v>Menor</v>
      </c>
      <c r="AK9" s="204">
        <f>+N9</f>
        <v>0.4</v>
      </c>
      <c r="AL9" s="46" t="str">
        <f>CONCATENATE(AH9,AJ9)</f>
        <v>bajaMenor</v>
      </c>
      <c r="AM9" s="193" t="str">
        <f>IFERROR(VLOOKUP(AL9,[16]Tablas!$C$34:$D$58,2,0)," ")</f>
        <v>Moderado</v>
      </c>
      <c r="AN9" s="193" t="s">
        <v>71</v>
      </c>
      <c r="AO9" s="195" t="str">
        <f>VLOOKUP(AM9,[16]Tablas!$A$104:$B$108,2,0)</f>
        <v>Si</v>
      </c>
      <c r="AP9" s="209" t="s">
        <v>256</v>
      </c>
      <c r="AQ9" s="209" t="s">
        <v>271</v>
      </c>
      <c r="AR9" s="215">
        <v>45057</v>
      </c>
      <c r="AS9" s="215">
        <v>45291</v>
      </c>
      <c r="AT9" s="100"/>
      <c r="AU9" s="315" t="s">
        <v>920</v>
      </c>
      <c r="AV9" s="315"/>
      <c r="AW9" s="150" t="s">
        <v>215</v>
      </c>
      <c r="AY9" s="50" t="s">
        <v>215</v>
      </c>
      <c r="BA9" s="50" t="s">
        <v>215</v>
      </c>
    </row>
    <row r="10" spans="1:54" ht="126" customHeight="1" thickBot="1">
      <c r="A10" s="195"/>
      <c r="B10" s="193"/>
      <c r="C10" s="302"/>
      <c r="D10" s="210"/>
      <c r="E10" s="210"/>
      <c r="F10" s="195"/>
      <c r="G10" s="195"/>
      <c r="H10" s="195"/>
      <c r="I10" s="193"/>
      <c r="J10" s="193"/>
      <c r="K10" s="194"/>
      <c r="L10" s="195"/>
      <c r="M10" s="193"/>
      <c r="N10" s="194"/>
      <c r="O10" s="14"/>
      <c r="P10" s="193"/>
      <c r="Q10" s="210"/>
      <c r="R10" s="210"/>
      <c r="S10" s="210"/>
      <c r="T10" s="210"/>
      <c r="U10" s="210"/>
      <c r="V10" s="210"/>
      <c r="W10" s="210"/>
      <c r="X10" s="278"/>
      <c r="Y10" s="278"/>
      <c r="Z10" s="278"/>
      <c r="AA10" s="278"/>
      <c r="AB10" s="16"/>
      <c r="AC10" s="295"/>
      <c r="AD10" s="278"/>
      <c r="AE10" s="278"/>
      <c r="AF10" s="278"/>
      <c r="AG10" s="295"/>
      <c r="AH10" s="193"/>
      <c r="AI10" s="193"/>
      <c r="AJ10" s="193"/>
      <c r="AK10" s="193"/>
      <c r="AL10" s="38"/>
      <c r="AM10" s="193"/>
      <c r="AN10" s="193"/>
      <c r="AO10" s="195"/>
      <c r="AP10" s="210"/>
      <c r="AQ10" s="210"/>
      <c r="AR10" s="278"/>
      <c r="AS10" s="216"/>
      <c r="AT10" s="101"/>
      <c r="AU10" s="315"/>
      <c r="AV10" s="315"/>
      <c r="AW10" s="150" t="s">
        <v>215</v>
      </c>
      <c r="AY10" s="50" t="s">
        <v>215</v>
      </c>
      <c r="BA10" s="50" t="s">
        <v>215</v>
      </c>
    </row>
    <row r="11" spans="1:54" ht="123.75" customHeight="1">
      <c r="A11" s="195" t="s">
        <v>281</v>
      </c>
      <c r="B11" s="193">
        <v>2</v>
      </c>
      <c r="C11" s="197" t="s">
        <v>257</v>
      </c>
      <c r="D11" s="195" t="s">
        <v>258</v>
      </c>
      <c r="E11" s="195" t="s">
        <v>259</v>
      </c>
      <c r="F11" s="195" t="s">
        <v>260</v>
      </c>
      <c r="G11" s="195" t="s">
        <v>61</v>
      </c>
      <c r="H11" s="195" t="s">
        <v>10</v>
      </c>
      <c r="I11" s="193">
        <v>12</v>
      </c>
      <c r="J11" s="193" t="str">
        <f>IFERROR(VLOOKUP(H11,[16]Tablas!$A$15:$C$19,3,0)," ")</f>
        <v>Baja</v>
      </c>
      <c r="K11" s="194">
        <f>IFERROR(VLOOKUP(H11,[16]Tablas!$A$15:$B$19,2,0)," ")</f>
        <v>0.4</v>
      </c>
      <c r="L11" s="195" t="s">
        <v>261</v>
      </c>
      <c r="M11" s="193" t="str">
        <f>IFERROR(VLOOKUP(L11,[16]Tablas!$A$23:$C$32,3,0)," ")</f>
        <v>Mayor</v>
      </c>
      <c r="N11" s="194">
        <f>IFERROR(VLOOKUP(L11,[16]Tablas!$A$23:$B$32,2,0)," ")</f>
        <v>0.8</v>
      </c>
      <c r="O11" s="17" t="str">
        <f>CONCATENATE(J11,M11)</f>
        <v>BajaMayor</v>
      </c>
      <c r="P11" s="193" t="str">
        <f>IFERROR(VLOOKUP(O11,[16]Tablas!$C$34:$D$58,2,0)," ")</f>
        <v>Alto</v>
      </c>
      <c r="Q11" s="209" t="s">
        <v>248</v>
      </c>
      <c r="R11" s="209" t="s">
        <v>262</v>
      </c>
      <c r="S11" s="264" t="s">
        <v>263</v>
      </c>
      <c r="T11" s="226" t="s">
        <v>272</v>
      </c>
      <c r="U11" s="209" t="s">
        <v>264</v>
      </c>
      <c r="V11" s="209" t="s">
        <v>265</v>
      </c>
      <c r="W11" s="420"/>
      <c r="X11" s="277" t="s">
        <v>266</v>
      </c>
      <c r="Y11" s="277"/>
      <c r="Z11" s="277" t="s">
        <v>48</v>
      </c>
      <c r="AA11" s="277" t="s">
        <v>51</v>
      </c>
      <c r="AB11" s="16" t="str">
        <f>CONCATENATE(Z11,AA11)</f>
        <v>PreventivoManual</v>
      </c>
      <c r="AC11" s="17">
        <f>IFERROR(VLOOKUP(AB11,[16]Tablas!C75:D80,2,0)," ")</f>
        <v>0.4</v>
      </c>
      <c r="AD11" s="209" t="s">
        <v>54</v>
      </c>
      <c r="AE11" s="277" t="s">
        <v>55</v>
      </c>
      <c r="AF11" s="277" t="s">
        <v>212</v>
      </c>
      <c r="AG11" s="17">
        <f>IFERROR(K11-(K11*AC11)," ")</f>
        <v>0.24</v>
      </c>
      <c r="AH11" s="193" t="s">
        <v>255</v>
      </c>
      <c r="AI11" s="193" t="str">
        <f>IFERROR(AG11-(AG11*AC12)," ")</f>
        <v xml:space="preserve"> </v>
      </c>
      <c r="AJ11" s="193" t="str">
        <f>+M11</f>
        <v>Mayor</v>
      </c>
      <c r="AK11" s="204">
        <f>+N11</f>
        <v>0.8</v>
      </c>
      <c r="AL11" s="46" t="str">
        <f>CONCATENATE(AH11,AJ11)</f>
        <v>bajaMayor</v>
      </c>
      <c r="AM11" s="193" t="str">
        <f>IFERROR(VLOOKUP(AL11,[16]Tablas!$C$34:$D$58,2,0)," ")</f>
        <v>Alto</v>
      </c>
      <c r="AN11" s="193" t="s">
        <v>71</v>
      </c>
      <c r="AO11" s="195" t="str">
        <f>IFERROR(VLOOKUP(AM11,[16]Tablas!$A$104:$B$108,2,0)," ")</f>
        <v>Si</v>
      </c>
      <c r="AP11" s="226" t="s">
        <v>273</v>
      </c>
      <c r="AQ11" s="209" t="s">
        <v>271</v>
      </c>
      <c r="AR11" s="215">
        <v>45057</v>
      </c>
      <c r="AS11" s="215">
        <v>45291</v>
      </c>
      <c r="AT11" s="101"/>
      <c r="AU11" s="315" t="s">
        <v>920</v>
      </c>
      <c r="AV11" s="315"/>
      <c r="AW11" s="418" t="s">
        <v>215</v>
      </c>
      <c r="AY11" s="418" t="s">
        <v>215</v>
      </c>
      <c r="BA11" s="418" t="s">
        <v>215</v>
      </c>
    </row>
    <row r="12" spans="1:54" ht="44.25" customHeight="1">
      <c r="A12" s="195"/>
      <c r="B12" s="193"/>
      <c r="C12" s="197"/>
      <c r="D12" s="195"/>
      <c r="E12" s="195"/>
      <c r="F12" s="195"/>
      <c r="G12" s="195"/>
      <c r="H12" s="195"/>
      <c r="I12" s="193"/>
      <c r="J12" s="193"/>
      <c r="K12" s="194"/>
      <c r="L12" s="195"/>
      <c r="M12" s="193"/>
      <c r="N12" s="194"/>
      <c r="O12" s="14"/>
      <c r="P12" s="193"/>
      <c r="Q12" s="210"/>
      <c r="R12" s="210"/>
      <c r="S12" s="264"/>
      <c r="T12" s="227"/>
      <c r="U12" s="210"/>
      <c r="V12" s="210"/>
      <c r="W12" s="279"/>
      <c r="X12" s="278"/>
      <c r="Y12" s="278"/>
      <c r="Z12" s="278"/>
      <c r="AA12" s="278"/>
      <c r="AB12" s="16" t="str">
        <f>CONCATENATE(Z12,AA12)</f>
        <v/>
      </c>
      <c r="AC12" s="17" t="str">
        <f>IFERROR(VLOOKUP(AB12,[16]Tablas!C76:D81,2,0)," ")</f>
        <v xml:space="preserve"> </v>
      </c>
      <c r="AD12" s="210"/>
      <c r="AE12" s="278"/>
      <c r="AF12" s="278"/>
      <c r="AG12" s="20">
        <f>IFERROR(AG11-(AG11*AC12),0)</f>
        <v>0</v>
      </c>
      <c r="AH12" s="193"/>
      <c r="AI12" s="193"/>
      <c r="AJ12" s="193"/>
      <c r="AK12" s="193"/>
      <c r="AL12" s="38"/>
      <c r="AM12" s="193"/>
      <c r="AN12" s="193"/>
      <c r="AO12" s="195"/>
      <c r="AP12" s="227"/>
      <c r="AQ12" s="210"/>
      <c r="AR12" s="278"/>
      <c r="AS12" s="216"/>
      <c r="AT12" s="101"/>
      <c r="AU12" s="315"/>
      <c r="AV12" s="315"/>
      <c r="AW12" s="419"/>
      <c r="AY12" s="419"/>
      <c r="BA12" s="419"/>
    </row>
    <row r="15" spans="1:54" ht="18.75">
      <c r="B15" s="241" t="s">
        <v>236</v>
      </c>
      <c r="C15" s="241"/>
      <c r="D15" s="241"/>
      <c r="E15" s="241"/>
      <c r="F15" s="241"/>
      <c r="G15" s="241"/>
      <c r="H15" s="241"/>
    </row>
    <row r="17" spans="1:8">
      <c r="A17" s="39" t="s">
        <v>202</v>
      </c>
      <c r="B17" s="48" t="s">
        <v>203</v>
      </c>
      <c r="C17" s="191" t="s">
        <v>201</v>
      </c>
      <c r="D17" s="191"/>
      <c r="E17" s="191"/>
      <c r="F17" s="191"/>
      <c r="G17" s="191"/>
      <c r="H17" s="191"/>
    </row>
    <row r="18" spans="1:8" ht="116.25" customHeight="1">
      <c r="A18" s="38">
        <v>2</v>
      </c>
      <c r="B18" s="57" t="s">
        <v>274</v>
      </c>
      <c r="C18" s="175" t="s">
        <v>267</v>
      </c>
      <c r="D18" s="175"/>
      <c r="E18" s="175"/>
      <c r="F18" s="175"/>
      <c r="G18" s="175"/>
      <c r="H18" s="175"/>
    </row>
    <row r="19" spans="1:8">
      <c r="A19" s="14"/>
      <c r="B19" s="14"/>
      <c r="C19" s="195"/>
      <c r="D19" s="195"/>
      <c r="E19" s="195"/>
      <c r="F19" s="195"/>
      <c r="G19" s="195"/>
      <c r="H19" s="195"/>
    </row>
    <row r="20" spans="1:8">
      <c r="A20" s="14"/>
      <c r="B20" s="14"/>
      <c r="C20" s="195"/>
      <c r="D20" s="195"/>
      <c r="E20" s="195"/>
      <c r="F20" s="195"/>
      <c r="G20" s="195"/>
      <c r="H20" s="195"/>
    </row>
  </sheetData>
  <mergeCells count="128">
    <mergeCell ref="AU9:AV10"/>
    <mergeCell ref="AU11:AV12"/>
    <mergeCell ref="AW11:AW12"/>
    <mergeCell ref="AY11:AY12"/>
    <mergeCell ref="BA11:BA12"/>
    <mergeCell ref="A9:A10"/>
    <mergeCell ref="A11:A12"/>
    <mergeCell ref="AG9:AG10"/>
    <mergeCell ref="X11:X12"/>
    <mergeCell ref="Y11:Y12"/>
    <mergeCell ref="Z11:Z12"/>
    <mergeCell ref="AA11:AA12"/>
    <mergeCell ref="AD11:AD12"/>
    <mergeCell ref="AE11:AE12"/>
    <mergeCell ref="AF11:AF12"/>
    <mergeCell ref="V11:V12"/>
    <mergeCell ref="W11:W12"/>
    <mergeCell ref="X9:X10"/>
    <mergeCell ref="Y9:Y10"/>
    <mergeCell ref="Z9:Z10"/>
    <mergeCell ref="AA9:AA10"/>
    <mergeCell ref="AM11:AM12"/>
    <mergeCell ref="AN11:AN12"/>
    <mergeCell ref="AR9:AR10"/>
    <mergeCell ref="AS9:AS10"/>
    <mergeCell ref="BA6:BB6"/>
    <mergeCell ref="BA7:BB7"/>
    <mergeCell ref="Q9:Q10"/>
    <mergeCell ref="Q11:Q12"/>
    <mergeCell ref="R9:R10"/>
    <mergeCell ref="R11:R12"/>
    <mergeCell ref="S9:S10"/>
    <mergeCell ref="S11:S12"/>
    <mergeCell ref="T9:T10"/>
    <mergeCell ref="U9:U10"/>
    <mergeCell ref="AU7:AV7"/>
    <mergeCell ref="AW6:AX6"/>
    <mergeCell ref="AW7:AX7"/>
    <mergeCell ref="AY6:AZ6"/>
    <mergeCell ref="AY7:AZ7"/>
    <mergeCell ref="AO11:AO12"/>
    <mergeCell ref="AP11:AP12"/>
    <mergeCell ref="AQ11:AQ12"/>
    <mergeCell ref="AR11:AR12"/>
    <mergeCell ref="AS11:AS12"/>
    <mergeCell ref="AH11:AH12"/>
    <mergeCell ref="AI11:AI12"/>
    <mergeCell ref="AJ11:AJ12"/>
    <mergeCell ref="AK11:AK12"/>
    <mergeCell ref="C18:H18"/>
    <mergeCell ref="C19:H19"/>
    <mergeCell ref="C20:H20"/>
    <mergeCell ref="V9:V10"/>
    <mergeCell ref="W9:W10"/>
    <mergeCell ref="T11:T12"/>
    <mergeCell ref="U11:U12"/>
    <mergeCell ref="B15:H15"/>
    <mergeCell ref="C17:H17"/>
    <mergeCell ref="J11:J12"/>
    <mergeCell ref="K11:K12"/>
    <mergeCell ref="L11:L12"/>
    <mergeCell ref="M11:M12"/>
    <mergeCell ref="N11:N12"/>
    <mergeCell ref="P11:P12"/>
    <mergeCell ref="B11:B12"/>
    <mergeCell ref="C11:C12"/>
    <mergeCell ref="D11:D12"/>
    <mergeCell ref="E11:E12"/>
    <mergeCell ref="F11:F12"/>
    <mergeCell ref="G11:G12"/>
    <mergeCell ref="H11:H12"/>
    <mergeCell ref="I11:I12"/>
    <mergeCell ref="G9:G10"/>
    <mergeCell ref="AQ9:AQ10"/>
    <mergeCell ref="M9:M10"/>
    <mergeCell ref="N9:N10"/>
    <mergeCell ref="P9:P10"/>
    <mergeCell ref="AH9:AH10"/>
    <mergeCell ref="AI9:AI10"/>
    <mergeCell ref="AJ9:AJ10"/>
    <mergeCell ref="AC9:AC10"/>
    <mergeCell ref="AD9:AD10"/>
    <mergeCell ref="AE9:AE10"/>
    <mergeCell ref="AF9:AF10"/>
    <mergeCell ref="AT7:AT8"/>
    <mergeCell ref="H8:I8"/>
    <mergeCell ref="L8:M8"/>
    <mergeCell ref="B9:B10"/>
    <mergeCell ref="C9:C10"/>
    <mergeCell ref="D9:D10"/>
    <mergeCell ref="E9:E10"/>
    <mergeCell ref="F9:F10"/>
    <mergeCell ref="AP7:AP8"/>
    <mergeCell ref="AQ7:AQ8"/>
    <mergeCell ref="AR7:AR8"/>
    <mergeCell ref="AS7:AS8"/>
    <mergeCell ref="AI7:AI8"/>
    <mergeCell ref="AJ7:AJ8"/>
    <mergeCell ref="AK7:AK8"/>
    <mergeCell ref="AM7:AM8"/>
    <mergeCell ref="AN7:AN8"/>
    <mergeCell ref="AO7:AO8"/>
    <mergeCell ref="B6:M7"/>
    <mergeCell ref="AK9:AK10"/>
    <mergeCell ref="AM9:AM10"/>
    <mergeCell ref="AN9:AN10"/>
    <mergeCell ref="AO9:AO10"/>
    <mergeCell ref="AP9:AP10"/>
    <mergeCell ref="N7:P7"/>
    <mergeCell ref="Q7:W7"/>
    <mergeCell ref="X7:Y7"/>
    <mergeCell ref="Z7:AF7"/>
    <mergeCell ref="AG7:AG8"/>
    <mergeCell ref="AH7:AH8"/>
    <mergeCell ref="H9:H10"/>
    <mergeCell ref="I9:I10"/>
    <mergeCell ref="J9:J10"/>
    <mergeCell ref="K9:K10"/>
    <mergeCell ref="L9:L10"/>
    <mergeCell ref="B1:D3"/>
    <mergeCell ref="E1:AU1"/>
    <mergeCell ref="E2:AU3"/>
    <mergeCell ref="B4:C4"/>
    <mergeCell ref="B5:D5"/>
    <mergeCell ref="E5:J5"/>
    <mergeCell ref="N6:AN6"/>
    <mergeCell ref="AO6:AT6"/>
    <mergeCell ref="AU6:AV6"/>
  </mergeCells>
  <conditionalFormatting sqref="J9:K9">
    <cfRule type="containsText" dxfId="277" priority="85" operator="containsText" text="Muy Baja">
      <formula>NOT(ISERROR(SEARCH("Muy Baja",J9)))</formula>
    </cfRule>
    <cfRule type="containsText" dxfId="276" priority="86" operator="containsText" text="Baja">
      <formula>NOT(ISERROR(SEARCH("Baja",J9)))</formula>
    </cfRule>
    <cfRule type="containsText" dxfId="275" priority="87" operator="containsText" text="A l t a">
      <formula>NOT(ISERROR(SEARCH("A l t a",J9)))</formula>
    </cfRule>
    <cfRule type="containsText" dxfId="274" priority="88" operator="containsText" text="Muy Alta">
      <formula>NOT(ISERROR(SEARCH("Muy Alta",J9)))</formula>
    </cfRule>
    <cfRule type="cellIs" dxfId="273" priority="89" operator="equal">
      <formula>"Media"</formula>
    </cfRule>
  </conditionalFormatting>
  <conditionalFormatting sqref="J11:K11">
    <cfRule type="containsText" dxfId="272" priority="56" operator="containsText" text="Muy Baja">
      <formula>NOT(ISERROR(SEARCH("Muy Baja",J11)))</formula>
    </cfRule>
    <cfRule type="containsText" dxfId="271" priority="57" operator="containsText" text="Baja">
      <formula>NOT(ISERROR(SEARCH("Baja",J11)))</formula>
    </cfRule>
    <cfRule type="containsText" dxfId="270" priority="58" operator="containsText" text="A l t a">
      <formula>NOT(ISERROR(SEARCH("A l t a",J11)))</formula>
    </cfRule>
    <cfRule type="containsText" dxfId="269" priority="59" operator="containsText" text="Muy Alta">
      <formula>NOT(ISERROR(SEARCH("Muy Alta",J11)))</formula>
    </cfRule>
    <cfRule type="cellIs" dxfId="268" priority="60" operator="equal">
      <formula>"Media"</formula>
    </cfRule>
  </conditionalFormatting>
  <conditionalFormatting sqref="M9">
    <cfRule type="containsText" dxfId="267" priority="94" operator="containsText" text="Catastrófico">
      <formula>NOT(ISERROR(SEARCH("Catastrófico",M9)))</formula>
    </cfRule>
    <cfRule type="containsText" dxfId="266" priority="95" operator="containsText" text="Mayor">
      <formula>NOT(ISERROR(SEARCH("Mayor",M9)))</formula>
    </cfRule>
    <cfRule type="containsText" dxfId="265" priority="96" operator="containsText" text="Moderado">
      <formula>NOT(ISERROR(SEARCH("Moderado",M9)))</formula>
    </cfRule>
    <cfRule type="containsText" dxfId="264" priority="97" operator="containsText" text="Menor">
      <formula>NOT(ISERROR(SEARCH("Menor",M9)))</formula>
    </cfRule>
    <cfRule type="containsText" dxfId="263" priority="98" operator="containsText" text="Leve">
      <formula>NOT(ISERROR(SEARCH("Leve",M9)))</formula>
    </cfRule>
  </conditionalFormatting>
  <conditionalFormatting sqref="M11">
    <cfRule type="containsText" dxfId="262" priority="61" operator="containsText" text="Catastrófico">
      <formula>NOT(ISERROR(SEARCH("Catastrófico",M11)))</formula>
    </cfRule>
    <cfRule type="containsText" dxfId="261" priority="62" operator="containsText" text="Mayor">
      <formula>NOT(ISERROR(SEARCH("Mayor",M11)))</formula>
    </cfRule>
    <cfRule type="containsText" dxfId="260" priority="63" operator="containsText" text="Moderado">
      <formula>NOT(ISERROR(SEARCH("Moderado",M11)))</formula>
    </cfRule>
    <cfRule type="containsText" dxfId="259" priority="64" operator="containsText" text="Menor">
      <formula>NOT(ISERROR(SEARCH("Menor",M11)))</formula>
    </cfRule>
    <cfRule type="containsText" dxfId="258" priority="65" operator="containsText" text="Leve">
      <formula>NOT(ISERROR(SEARCH("Leve",M11)))</formula>
    </cfRule>
  </conditionalFormatting>
  <conditionalFormatting sqref="P9:R9 T9:W9">
    <cfRule type="containsText" dxfId="257" priority="90" operator="containsText" text="Extremo">
      <formula>NOT(ISERROR(SEARCH("Extremo",P9)))</formula>
    </cfRule>
    <cfRule type="containsText" dxfId="256" priority="91" operator="containsText" text="Alto">
      <formula>NOT(ISERROR(SEARCH("Alto",P9)))</formula>
    </cfRule>
    <cfRule type="containsText" dxfId="255" priority="92" operator="containsText" text="Moderado">
      <formula>NOT(ISERROR(SEARCH("Moderado",P9)))</formula>
    </cfRule>
    <cfRule type="containsText" dxfId="254" priority="93" operator="containsText" text="Bajo">
      <formula>NOT(ISERROR(SEARCH("Bajo",P9)))</formula>
    </cfRule>
  </conditionalFormatting>
  <conditionalFormatting sqref="P11:R11">
    <cfRule type="containsText" dxfId="253" priority="52" operator="containsText" text="Extremo">
      <formula>NOT(ISERROR(SEARCH("Extremo",P11)))</formula>
    </cfRule>
    <cfRule type="containsText" dxfId="252" priority="53" operator="containsText" text="Alto">
      <formula>NOT(ISERROR(SEARCH("Alto",P11)))</formula>
    </cfRule>
    <cfRule type="containsText" dxfId="251" priority="54" operator="containsText" text="Moderado">
      <formula>NOT(ISERROR(SEARCH("Moderado",P11)))</formula>
    </cfRule>
    <cfRule type="containsText" dxfId="250" priority="55" operator="containsText" text="Bajo">
      <formula>NOT(ISERROR(SEARCH("Bajo",P11)))</formula>
    </cfRule>
  </conditionalFormatting>
  <conditionalFormatting sqref="AH9">
    <cfRule type="containsText" dxfId="249" priority="80" operator="containsText" text="Muy Baja">
      <formula>NOT(ISERROR(SEARCH("Muy Baja",AH9)))</formula>
    </cfRule>
    <cfRule type="containsText" dxfId="248" priority="81" operator="containsText" text="Baja">
      <formula>NOT(ISERROR(SEARCH("Baja",AH9)))</formula>
    </cfRule>
    <cfRule type="containsText" dxfId="247" priority="82" operator="containsText" text="A l t a">
      <formula>NOT(ISERROR(SEARCH("A l t a",AH9)))</formula>
    </cfRule>
    <cfRule type="containsText" dxfId="246" priority="83" operator="containsText" text="Muy Alta">
      <formula>NOT(ISERROR(SEARCH("Muy Alta",AH9)))</formula>
    </cfRule>
    <cfRule type="cellIs" dxfId="245" priority="84" operator="equal">
      <formula>"Media"</formula>
    </cfRule>
  </conditionalFormatting>
  <conditionalFormatting sqref="AH11">
    <cfRule type="containsText" dxfId="244" priority="47" operator="containsText" text="Muy Baja">
      <formula>NOT(ISERROR(SEARCH("Muy Baja",AH11)))</formula>
    </cfRule>
    <cfRule type="containsText" dxfId="243" priority="48" operator="containsText" text="Baja">
      <formula>NOT(ISERROR(SEARCH("Baja",AH11)))</formula>
    </cfRule>
    <cfRule type="containsText" dxfId="242" priority="49" operator="containsText" text="A l t a">
      <formula>NOT(ISERROR(SEARCH("A l t a",AH11)))</formula>
    </cfRule>
    <cfRule type="containsText" dxfId="241" priority="50" operator="containsText" text="Muy Alta">
      <formula>NOT(ISERROR(SEARCH("Muy Alta",AH11)))</formula>
    </cfRule>
    <cfRule type="cellIs" dxfId="240" priority="51" operator="equal">
      <formula>"Media"</formula>
    </cfRule>
  </conditionalFormatting>
  <conditionalFormatting sqref="AJ9">
    <cfRule type="containsText" dxfId="239" priority="75" operator="containsText" text="Catastrófico">
      <formula>NOT(ISERROR(SEARCH("Catastrófico",AJ9)))</formula>
    </cfRule>
    <cfRule type="containsText" dxfId="238" priority="76" operator="containsText" text="Mayor">
      <formula>NOT(ISERROR(SEARCH("Mayor",AJ9)))</formula>
    </cfRule>
    <cfRule type="containsText" dxfId="237" priority="77" operator="containsText" text="Moderado">
      <formula>NOT(ISERROR(SEARCH("Moderado",AJ9)))</formula>
    </cfRule>
    <cfRule type="containsText" dxfId="236" priority="78" operator="containsText" text="Menor">
      <formula>NOT(ISERROR(SEARCH("Menor",AJ9)))</formula>
    </cfRule>
    <cfRule type="containsText" dxfId="235" priority="79" operator="containsText" text="Leve">
      <formula>NOT(ISERROR(SEARCH("Leve",AJ9)))</formula>
    </cfRule>
  </conditionalFormatting>
  <conditionalFormatting sqref="AJ11">
    <cfRule type="containsText" dxfId="234" priority="42" operator="containsText" text="Catastrófico">
      <formula>NOT(ISERROR(SEARCH("Catastrófico",AJ11)))</formula>
    </cfRule>
    <cfRule type="containsText" dxfId="233" priority="43" operator="containsText" text="Mayor">
      <formula>NOT(ISERROR(SEARCH("Mayor",AJ11)))</formula>
    </cfRule>
    <cfRule type="containsText" dxfId="232" priority="44" operator="containsText" text="Moderado">
      <formula>NOT(ISERROR(SEARCH("Moderado",AJ11)))</formula>
    </cfRule>
    <cfRule type="containsText" dxfId="231" priority="45" operator="containsText" text="Menor">
      <formula>NOT(ISERROR(SEARCH("Menor",AJ11)))</formula>
    </cfRule>
    <cfRule type="containsText" dxfId="230" priority="46" operator="containsText" text="Leve">
      <formula>NOT(ISERROR(SEARCH("Leve",AJ11)))</formula>
    </cfRule>
  </conditionalFormatting>
  <conditionalFormatting sqref="AM9">
    <cfRule type="containsText" dxfId="229" priority="71" operator="containsText" text="Extremo">
      <formula>NOT(ISERROR(SEARCH("Extremo",AM9)))</formula>
    </cfRule>
    <cfRule type="containsText" dxfId="228" priority="72" operator="containsText" text="Alto">
      <formula>NOT(ISERROR(SEARCH("Alto",AM9)))</formula>
    </cfRule>
    <cfRule type="containsText" dxfId="227" priority="73" operator="containsText" text="Moderado">
      <formula>NOT(ISERROR(SEARCH("Moderado",AM9)))</formula>
    </cfRule>
    <cfRule type="containsText" dxfId="226" priority="74" operator="containsText" text="Bajo">
      <formula>NOT(ISERROR(SEARCH("Bajo",AM9)))</formula>
    </cfRule>
  </conditionalFormatting>
  <conditionalFormatting sqref="AM11">
    <cfRule type="containsText" dxfId="225" priority="38" operator="containsText" text="Extremo">
      <formula>NOT(ISERROR(SEARCH("Extremo",AM11)))</formula>
    </cfRule>
    <cfRule type="containsText" dxfId="224" priority="39" operator="containsText" text="Alto">
      <formula>NOT(ISERROR(SEARCH("Alto",AM11)))</formula>
    </cfRule>
    <cfRule type="containsText" dxfId="223" priority="40" operator="containsText" text="Moderado">
      <formula>NOT(ISERROR(SEARCH("Moderado",AM11)))</formula>
    </cfRule>
    <cfRule type="containsText" dxfId="222" priority="41" operator="containsText" text="Bajo">
      <formula>NOT(ISERROR(SEARCH("Bajo",AM11)))</formula>
    </cfRule>
  </conditionalFormatting>
  <pageMargins left="0.25" right="0.25" top="0.75" bottom="0.75" header="0.3" footer="0.3"/>
  <pageSetup paperSize="5" scale="76" fitToWidth="0" orientation="landscape" r:id="rId1"/>
  <headerFooter>
    <oddFooter>&amp;RCódigo: GMC-F-05
Vigencia: 18/03/2023
Versión: 05</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A669-4E78-4BF0-ACED-ADC5204DB2AB}">
  <sheetPr>
    <tabColor rgb="FF00B050"/>
    <pageSetUpPr fitToPage="1"/>
  </sheetPr>
  <dimension ref="A1:BD19"/>
  <sheetViews>
    <sheetView topLeftCell="D1" zoomScaleNormal="100" workbookViewId="0">
      <selection activeCell="F9" sqref="F9:F10"/>
    </sheetView>
  </sheetViews>
  <sheetFormatPr baseColWidth="10" defaultRowHeight="15"/>
  <cols>
    <col min="3" max="3" width="17" customWidth="1"/>
    <col min="4" max="4" width="21.85546875" customWidth="1"/>
    <col min="5" max="5" width="47.42578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44.710937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7.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B1" s="172"/>
      <c r="C1" s="172"/>
      <c r="D1" s="172"/>
      <c r="E1" s="263" t="s">
        <v>834</v>
      </c>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55" t="s">
        <v>1002</v>
      </c>
    </row>
    <row r="2" spans="1: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1: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1001</v>
      </c>
    </row>
    <row r="4" spans="1:56">
      <c r="B4" s="171"/>
      <c r="C4" s="171"/>
    </row>
    <row r="5" spans="1:56" ht="60.75" customHeight="1">
      <c r="B5" s="174" t="s">
        <v>238</v>
      </c>
      <c r="C5" s="174"/>
      <c r="D5" s="174"/>
      <c r="E5" s="175" t="s">
        <v>835</v>
      </c>
      <c r="F5" s="175"/>
      <c r="G5" s="175"/>
      <c r="H5" s="175"/>
      <c r="I5" s="175"/>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row>
    <row r="6" spans="1: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1:56" ht="15" customHeight="1">
      <c r="B7" s="180"/>
      <c r="C7" s="181"/>
      <c r="D7" s="181"/>
      <c r="E7" s="181"/>
      <c r="F7" s="181"/>
      <c r="G7" s="181"/>
      <c r="H7" s="181"/>
      <c r="I7" s="181"/>
      <c r="J7" s="181"/>
      <c r="K7" s="181"/>
      <c r="L7" s="181"/>
      <c r="M7" s="182"/>
      <c r="N7" s="188" t="s">
        <v>226</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1:56" s="3" customFormat="1" ht="89.25" customHeight="1" thickBot="1">
      <c r="A8" s="3" t="s">
        <v>342</v>
      </c>
      <c r="B8" s="21" t="s">
        <v>229</v>
      </c>
      <c r="C8" s="53" t="s">
        <v>230</v>
      </c>
      <c r="D8" s="21" t="s">
        <v>231</v>
      </c>
      <c r="E8" s="21" t="s">
        <v>232</v>
      </c>
      <c r="F8" s="21" t="s">
        <v>233</v>
      </c>
      <c r="G8" s="21" t="s">
        <v>82</v>
      </c>
      <c r="H8" s="196" t="s">
        <v>83</v>
      </c>
      <c r="I8" s="196"/>
      <c r="J8" s="21" t="s">
        <v>1</v>
      </c>
      <c r="K8" s="21" t="s">
        <v>2</v>
      </c>
      <c r="L8" s="196" t="s">
        <v>84</v>
      </c>
      <c r="M8" s="196"/>
      <c r="N8" s="21" t="s">
        <v>2</v>
      </c>
      <c r="O8" s="21"/>
      <c r="P8" s="21" t="s">
        <v>3</v>
      </c>
      <c r="Q8" s="137" t="s">
        <v>192</v>
      </c>
      <c r="R8" s="138" t="s">
        <v>193</v>
      </c>
      <c r="S8" s="138" t="s">
        <v>194</v>
      </c>
      <c r="T8" s="138" t="s">
        <v>195</v>
      </c>
      <c r="U8" s="138" t="s">
        <v>196</v>
      </c>
      <c r="V8" s="138"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1:56" s="7" customFormat="1" ht="132.75" customHeight="1" thickBot="1">
      <c r="A9" s="408" t="s">
        <v>836</v>
      </c>
      <c r="B9" s="193">
        <v>1</v>
      </c>
      <c r="C9" s="197" t="s">
        <v>234</v>
      </c>
      <c r="D9" s="195" t="s">
        <v>837</v>
      </c>
      <c r="E9" s="195" t="s">
        <v>838</v>
      </c>
      <c r="F9" s="195" t="s">
        <v>839</v>
      </c>
      <c r="G9" s="195" t="s">
        <v>61</v>
      </c>
      <c r="H9" s="195" t="s">
        <v>11</v>
      </c>
      <c r="I9" s="193">
        <v>50</v>
      </c>
      <c r="J9" s="277" t="str">
        <f>IFERROR(VLOOKUP(H9,[17]Tablas!$A$15:$C$19,3,0)," ")</f>
        <v>Media</v>
      </c>
      <c r="K9" s="294">
        <f>IFERROR(VLOOKUP(H9,[17]Tablas!$A$15:$B$19,2,0)," ")</f>
        <v>0.6</v>
      </c>
      <c r="L9" s="195" t="s">
        <v>29</v>
      </c>
      <c r="M9" s="277" t="str">
        <f>IFERROR(VLOOKUP(L9,[17]Tablas!$A$23:$C$32,3,0)," ")</f>
        <v>Moderado</v>
      </c>
      <c r="N9" s="194">
        <f>IFERROR(VLOOKUP(L9,[17]Tablas!$A$23:$B$32,2,0)," ")</f>
        <v>0.6</v>
      </c>
      <c r="O9" s="17" t="str">
        <f>CONCATENATE(J9,M9)</f>
        <v>MediaModerado</v>
      </c>
      <c r="P9" s="193" t="str">
        <f>IFERROR(VLOOKUP(O9,[17]Tablas!$C$34:$D$58,2,0)," ")</f>
        <v>Moderado</v>
      </c>
      <c r="Q9" s="195" t="s">
        <v>840</v>
      </c>
      <c r="R9" s="411" t="s">
        <v>841</v>
      </c>
      <c r="S9" s="411" t="s">
        <v>842</v>
      </c>
      <c r="T9" s="411" t="s">
        <v>843</v>
      </c>
      <c r="U9" s="411" t="s">
        <v>302</v>
      </c>
      <c r="V9" s="411" t="s">
        <v>844</v>
      </c>
      <c r="W9" s="411" t="s">
        <v>845</v>
      </c>
      <c r="X9" s="16" t="s">
        <v>69</v>
      </c>
      <c r="Y9" s="16"/>
      <c r="Z9" s="16" t="s">
        <v>48</v>
      </c>
      <c r="AA9" s="16" t="s">
        <v>51</v>
      </c>
      <c r="AB9" s="16" t="str">
        <f t="shared" ref="AB9" si="0">CONCATENATE(Z9,AA9)</f>
        <v>PreventivoManual</v>
      </c>
      <c r="AC9" s="17">
        <f>IFERROR(VLOOKUP(AB9,[17]Tablas!$C73:$D78,2,0)," ")</f>
        <v>0.4</v>
      </c>
      <c r="AD9" s="16" t="s">
        <v>54</v>
      </c>
      <c r="AE9" s="16" t="s">
        <v>55</v>
      </c>
      <c r="AF9" s="16"/>
      <c r="AG9" s="17">
        <f>K9-(K9*AC9)</f>
        <v>0.36</v>
      </c>
      <c r="AH9" s="277" t="str">
        <f>IF(AG10&lt;20%,"Muy Baja",IF(AG10&lt;40%,"Baja",IF(AG10&lt;60%,"Media",IF(AG10&lt;80%,"A l t a",IF(AG10&gt;80%,"Muy Alta")))))</f>
        <v>Baja</v>
      </c>
      <c r="AI9" s="204">
        <f>+AG9-(AG9*AC10)</f>
        <v>0.36</v>
      </c>
      <c r="AJ9" s="193" t="str">
        <f>+M9</f>
        <v>Moderado</v>
      </c>
      <c r="AK9" s="204">
        <f>+N9</f>
        <v>0.6</v>
      </c>
      <c r="AL9" s="46" t="str">
        <f>CONCATENATE(AH9,AJ9)</f>
        <v>BajaModerado</v>
      </c>
      <c r="AM9" s="193" t="str">
        <f>IFERROR(VLOOKUP(AL9,[17]Tablas!$C$34:$D$58,2,0)," ")</f>
        <v>Moderado</v>
      </c>
      <c r="AN9" s="193" t="s">
        <v>71</v>
      </c>
      <c r="AO9" s="195" t="str">
        <f>VLOOKUP(AM9,[17]Tablas!$A$104:$B$108,2,0)</f>
        <v>Si</v>
      </c>
      <c r="AP9" s="229" t="s">
        <v>846</v>
      </c>
      <c r="AQ9" s="422">
        <v>45291</v>
      </c>
      <c r="AR9" s="139"/>
      <c r="AS9" s="16"/>
      <c r="AT9" s="16"/>
      <c r="AU9" s="16"/>
      <c r="AV9" s="16"/>
      <c r="AW9" s="315" t="s">
        <v>921</v>
      </c>
      <c r="AX9" s="315"/>
      <c r="AY9" s="150" t="s">
        <v>215</v>
      </c>
      <c r="AZ9"/>
      <c r="BA9" s="50" t="s">
        <v>215</v>
      </c>
      <c r="BB9"/>
      <c r="BC9" s="50" t="s">
        <v>215</v>
      </c>
      <c r="BD9"/>
    </row>
    <row r="10" spans="1:56" ht="126" customHeight="1">
      <c r="A10" s="408"/>
      <c r="B10" s="193"/>
      <c r="C10" s="197"/>
      <c r="D10" s="195"/>
      <c r="E10" s="195"/>
      <c r="F10" s="195"/>
      <c r="G10" s="195"/>
      <c r="H10" s="195"/>
      <c r="I10" s="193"/>
      <c r="J10" s="278"/>
      <c r="K10" s="295"/>
      <c r="L10" s="195"/>
      <c r="M10" s="278"/>
      <c r="N10" s="194"/>
      <c r="O10" s="14"/>
      <c r="P10" s="193"/>
      <c r="Q10" s="195"/>
      <c r="R10" s="411"/>
      <c r="S10" s="411"/>
      <c r="T10" s="411"/>
      <c r="U10" s="411"/>
      <c r="V10" s="411"/>
      <c r="W10" s="411"/>
      <c r="X10" s="16"/>
      <c r="Y10" s="16"/>
      <c r="Z10" s="16"/>
      <c r="AA10" s="16"/>
      <c r="AB10" s="16"/>
      <c r="AC10" s="17"/>
      <c r="AD10" s="16"/>
      <c r="AE10" s="16"/>
      <c r="AF10" s="16"/>
      <c r="AG10" s="20">
        <f>+AG9-(AG9*AC10)</f>
        <v>0.36</v>
      </c>
      <c r="AH10" s="278"/>
      <c r="AI10" s="193"/>
      <c r="AJ10" s="193"/>
      <c r="AK10" s="193"/>
      <c r="AL10" s="38"/>
      <c r="AM10" s="193"/>
      <c r="AN10" s="193"/>
      <c r="AO10" s="195"/>
      <c r="AP10" s="230"/>
      <c r="AQ10" s="423"/>
      <c r="AR10" s="139"/>
      <c r="AS10" s="14"/>
      <c r="AT10" s="14"/>
      <c r="AU10" s="14"/>
      <c r="AV10" s="14"/>
      <c r="AW10" s="315"/>
      <c r="AX10" s="315"/>
    </row>
    <row r="11" spans="1:56">
      <c r="A11" s="14"/>
      <c r="B11" s="14"/>
      <c r="C11" s="14"/>
      <c r="D11" s="14"/>
      <c r="E11" s="14"/>
      <c r="F11" s="98"/>
      <c r="G11" s="109"/>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5" spans="1:56" ht="18.75">
      <c r="B15" s="241" t="s">
        <v>236</v>
      </c>
      <c r="C15" s="241"/>
      <c r="D15" s="241"/>
      <c r="E15" s="241"/>
      <c r="F15" s="241"/>
      <c r="G15" s="241"/>
      <c r="H15" s="241"/>
    </row>
    <row r="17" spans="1:8">
      <c r="A17" s="39" t="s">
        <v>202</v>
      </c>
      <c r="B17" s="48" t="s">
        <v>203</v>
      </c>
      <c r="C17" s="191" t="s">
        <v>201</v>
      </c>
      <c r="D17" s="191"/>
      <c r="E17" s="191"/>
      <c r="F17" s="191"/>
      <c r="G17" s="191"/>
      <c r="H17" s="191"/>
    </row>
    <row r="18" spans="1:8" ht="141" customHeight="1">
      <c r="A18" s="38">
        <v>2</v>
      </c>
      <c r="B18" s="89">
        <v>45098</v>
      </c>
      <c r="C18" s="421" t="s">
        <v>847</v>
      </c>
      <c r="D18" s="421"/>
      <c r="E18" s="421"/>
      <c r="F18" s="421"/>
      <c r="G18" s="421"/>
      <c r="H18" s="421"/>
    </row>
    <row r="19" spans="1:8">
      <c r="A19" s="14"/>
      <c r="B19" s="14"/>
      <c r="C19" s="195"/>
      <c r="D19" s="195"/>
      <c r="E19" s="195"/>
      <c r="F19" s="195"/>
      <c r="G19" s="195"/>
      <c r="H19" s="195"/>
    </row>
  </sheetData>
  <mergeCells count="74">
    <mergeCell ref="AW9:AX10"/>
    <mergeCell ref="AY6:AZ6"/>
    <mergeCell ref="BA6:BB6"/>
    <mergeCell ref="BC6:BD6"/>
    <mergeCell ref="AW7:AX7"/>
    <mergeCell ref="AY7:AZ7"/>
    <mergeCell ref="BA7:BB7"/>
    <mergeCell ref="BC7:BD7"/>
    <mergeCell ref="AW6:AX6"/>
    <mergeCell ref="R9:R10"/>
    <mergeCell ref="F9:F10"/>
    <mergeCell ref="G9:G10"/>
    <mergeCell ref="H9:H10"/>
    <mergeCell ref="I9:I10"/>
    <mergeCell ref="J9:J10"/>
    <mergeCell ref="K9:K10"/>
    <mergeCell ref="N9:N10"/>
    <mergeCell ref="P9:P10"/>
    <mergeCell ref="Q9:Q10"/>
    <mergeCell ref="AP9:AP10"/>
    <mergeCell ref="AQ9:AQ10"/>
    <mergeCell ref="AU7:AU8"/>
    <mergeCell ref="AI7:AI8"/>
    <mergeCell ref="AJ7:AJ8"/>
    <mergeCell ref="AP7:AP8"/>
    <mergeCell ref="AQ7:AQ8"/>
    <mergeCell ref="AR7:AR8"/>
    <mergeCell ref="AS7:AS8"/>
    <mergeCell ref="AT7:AT8"/>
    <mergeCell ref="AK7:AK8"/>
    <mergeCell ref="AM7:AM8"/>
    <mergeCell ref="AN7:AN8"/>
    <mergeCell ref="AO7:AO8"/>
    <mergeCell ref="AN9:AN10"/>
    <mergeCell ref="AO9:AO10"/>
    <mergeCell ref="C19:H19"/>
    <mergeCell ref="AI9:AI10"/>
    <mergeCell ref="AJ9:AJ10"/>
    <mergeCell ref="AK9:AK10"/>
    <mergeCell ref="AM9:AM10"/>
    <mergeCell ref="S9:S10"/>
    <mergeCell ref="T9:T10"/>
    <mergeCell ref="U9:U10"/>
    <mergeCell ref="V9:V10"/>
    <mergeCell ref="W9:W10"/>
    <mergeCell ref="AH9:AH10"/>
    <mergeCell ref="L9:L10"/>
    <mergeCell ref="M9:M10"/>
    <mergeCell ref="B15:H15"/>
    <mergeCell ref="C17:H17"/>
    <mergeCell ref="C18:H18"/>
    <mergeCell ref="A9:A10"/>
    <mergeCell ref="B9:B10"/>
    <mergeCell ref="C9:C10"/>
    <mergeCell ref="D9:D10"/>
    <mergeCell ref="E9:E10"/>
    <mergeCell ref="B6:M7"/>
    <mergeCell ref="N6:AN6"/>
    <mergeCell ref="AO6:AV6"/>
    <mergeCell ref="N7:P7"/>
    <mergeCell ref="Q7:W7"/>
    <mergeCell ref="X7:Y7"/>
    <mergeCell ref="Z7:AF7"/>
    <mergeCell ref="AG7:AG8"/>
    <mergeCell ref="AH7:AH8"/>
    <mergeCell ref="AV7:AV8"/>
    <mergeCell ref="H8:I8"/>
    <mergeCell ref="L8:M8"/>
    <mergeCell ref="B1:D3"/>
    <mergeCell ref="E1:AW1"/>
    <mergeCell ref="E2:AW3"/>
    <mergeCell ref="B4:C4"/>
    <mergeCell ref="B5:D5"/>
    <mergeCell ref="E5:I5"/>
  </mergeCells>
  <conditionalFormatting sqref="J9:K9">
    <cfRule type="containsText" dxfId="221" priority="15" operator="containsText" text="Muy Baja">
      <formula>NOT(ISERROR(SEARCH("Muy Baja",J9)))</formula>
    </cfRule>
    <cfRule type="containsText" dxfId="220" priority="16" operator="containsText" text="Baja">
      <formula>NOT(ISERROR(SEARCH("Baja",J9)))</formula>
    </cfRule>
    <cfRule type="containsText" dxfId="219" priority="17" operator="containsText" text="A l t a">
      <formula>NOT(ISERROR(SEARCH("A l t a",J9)))</formula>
    </cfRule>
    <cfRule type="containsText" dxfId="218" priority="18" operator="containsText" text="Muy Alta">
      <formula>NOT(ISERROR(SEARCH("Muy Alta",J9)))</formula>
    </cfRule>
    <cfRule type="cellIs" dxfId="217" priority="19" operator="equal">
      <formula>"Media"</formula>
    </cfRule>
  </conditionalFormatting>
  <conditionalFormatting sqref="M9">
    <cfRule type="containsText" dxfId="216" priority="24" operator="containsText" text="Catastrófico">
      <formula>NOT(ISERROR(SEARCH("Catastrófico",M9)))</formula>
    </cfRule>
    <cfRule type="containsText" dxfId="215" priority="25" operator="containsText" text="Mayor">
      <formula>NOT(ISERROR(SEARCH("Mayor",M9)))</formula>
    </cfRule>
    <cfRule type="containsText" dxfId="214" priority="26" operator="containsText" text="Moderado">
      <formula>NOT(ISERROR(SEARCH("Moderado",M9)))</formula>
    </cfRule>
    <cfRule type="containsText" dxfId="213" priority="27" operator="containsText" text="Menor">
      <formula>NOT(ISERROR(SEARCH("Menor",M9)))</formula>
    </cfRule>
    <cfRule type="containsText" dxfId="212" priority="28" operator="containsText" text="Leve">
      <formula>NOT(ISERROR(SEARCH("Leve",M9)))</formula>
    </cfRule>
  </conditionalFormatting>
  <conditionalFormatting sqref="P9:Q9">
    <cfRule type="containsText" dxfId="211" priority="20" operator="containsText" text="Extremo">
      <formula>NOT(ISERROR(SEARCH("Extremo",P9)))</formula>
    </cfRule>
    <cfRule type="containsText" dxfId="210" priority="21" operator="containsText" text="Alto">
      <formula>NOT(ISERROR(SEARCH("Alto",P9)))</formula>
    </cfRule>
    <cfRule type="containsText" dxfId="209" priority="22" operator="containsText" text="Moderado">
      <formula>NOT(ISERROR(SEARCH("Moderado",P9)))</formula>
    </cfRule>
    <cfRule type="containsText" dxfId="208" priority="23" operator="containsText" text="Bajo">
      <formula>NOT(ISERROR(SEARCH("Bajo",P9)))</formula>
    </cfRule>
  </conditionalFormatting>
  <conditionalFormatting sqref="AH9">
    <cfRule type="containsText" dxfId="207" priority="10" operator="containsText" text="Muy Baja">
      <formula>NOT(ISERROR(SEARCH("Muy Baja",AH9)))</formula>
    </cfRule>
    <cfRule type="containsText" dxfId="206" priority="11" operator="containsText" text="Baja">
      <formula>NOT(ISERROR(SEARCH("Baja",AH9)))</formula>
    </cfRule>
    <cfRule type="containsText" dxfId="205" priority="12" operator="containsText" text="A l t a">
      <formula>NOT(ISERROR(SEARCH("A l t a",AH9)))</formula>
    </cfRule>
    <cfRule type="containsText" dxfId="204" priority="13" operator="containsText" text="Muy Alta">
      <formula>NOT(ISERROR(SEARCH("Muy Alta",AH9)))</formula>
    </cfRule>
    <cfRule type="cellIs" dxfId="203" priority="14" operator="equal">
      <formula>"Media"</formula>
    </cfRule>
  </conditionalFormatting>
  <conditionalFormatting sqref="AJ9">
    <cfRule type="containsText" dxfId="202" priority="5" operator="containsText" text="Catastrófico">
      <formula>NOT(ISERROR(SEARCH("Catastrófico",AJ9)))</formula>
    </cfRule>
    <cfRule type="containsText" dxfId="201" priority="6" operator="containsText" text="Mayor">
      <formula>NOT(ISERROR(SEARCH("Mayor",AJ9)))</formula>
    </cfRule>
    <cfRule type="containsText" dxfId="200" priority="7" operator="containsText" text="Moderado">
      <formula>NOT(ISERROR(SEARCH("Moderado",AJ9)))</formula>
    </cfRule>
    <cfRule type="containsText" dxfId="199" priority="8" operator="containsText" text="Menor">
      <formula>NOT(ISERROR(SEARCH("Menor",AJ9)))</formula>
    </cfRule>
    <cfRule type="containsText" dxfId="198" priority="9" operator="containsText" text="Leve">
      <formula>NOT(ISERROR(SEARCH("Leve",AJ9)))</formula>
    </cfRule>
  </conditionalFormatting>
  <conditionalFormatting sqref="AM9">
    <cfRule type="containsText" dxfId="197" priority="1" operator="containsText" text="Extremo">
      <formula>NOT(ISERROR(SEARCH("Extremo",AM9)))</formula>
    </cfRule>
    <cfRule type="containsText" dxfId="196" priority="2" operator="containsText" text="Alto">
      <formula>NOT(ISERROR(SEARCH("Alto",AM9)))</formula>
    </cfRule>
    <cfRule type="containsText" dxfId="195" priority="3" operator="containsText" text="Moderado">
      <formula>NOT(ISERROR(SEARCH("Moderado",AM9)))</formula>
    </cfRule>
    <cfRule type="containsText" dxfId="194" priority="4" operator="containsText" text="Bajo">
      <formula>NOT(ISERROR(SEARCH("Bajo",AM9)))</formula>
    </cfRule>
  </conditionalFormatting>
  <pageMargins left="0.25" right="0.25" top="0.75" bottom="0.75" header="0.3" footer="0.3"/>
  <pageSetup paperSize="5" scale="97" fitToWidth="0" orientation="landscape" r:id="rId1"/>
  <headerFooter>
    <oddFooter>&amp;RCódigo: GMC-F-05
Vigencia: 18/03/2023
Versión: 05</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751A-94E3-4769-94B8-7E50FB06B539}">
  <sheetPr>
    <tabColor rgb="FF00B050"/>
    <pageSetUpPr fitToPage="1"/>
  </sheetPr>
  <dimension ref="A1:BD959"/>
  <sheetViews>
    <sheetView topLeftCell="N5" workbookViewId="0">
      <selection activeCell="T11" sqref="T11:T12"/>
    </sheetView>
  </sheetViews>
  <sheetFormatPr baseColWidth="10" defaultColWidth="14.42578125" defaultRowHeight="15" customHeight="1"/>
  <cols>
    <col min="2" max="2" width="15.42578125" customWidth="1"/>
    <col min="3" max="3" width="15.5703125" customWidth="1"/>
    <col min="4" max="4" width="27.28515625" customWidth="1"/>
    <col min="5" max="5" width="37.28515625" customWidth="1"/>
    <col min="6" max="6" width="39.425781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3.140625" customWidth="1"/>
    <col min="24" max="27" width="10.7109375" customWidth="1"/>
    <col min="28" max="28" width="11.42578125" hidden="1" customWidth="1"/>
    <col min="29" max="29" width="5.42578125" customWidth="1"/>
    <col min="30" max="30" width="16.140625" customWidth="1"/>
    <col min="31" max="34" width="10.7109375" customWidth="1"/>
    <col min="35" max="35" width="6.140625" customWidth="1"/>
    <col min="36" max="36" width="10.7109375" customWidth="1"/>
    <col min="37" max="37" width="6.85546875" customWidth="1"/>
    <col min="38" max="38" width="6.85546875" hidden="1" customWidth="1"/>
    <col min="39" max="39" width="10.7109375" customWidth="1"/>
    <col min="40" max="40" width="15.5703125" customWidth="1"/>
    <col min="41" max="41" width="15.7109375" customWidth="1"/>
    <col min="42" max="42" width="32.7109375" customWidth="1"/>
    <col min="43" max="44" width="20.7109375" customWidth="1"/>
    <col min="45" max="45" width="19.7109375" customWidth="1"/>
    <col min="46" max="46" width="21.42578125" customWidth="1"/>
    <col min="47" max="47" width="15.28515625" customWidth="1"/>
    <col min="48" max="48" width="10.7109375" customWidth="1"/>
    <col min="49" max="49" width="26.42578125" customWidth="1"/>
    <col min="50" max="50" width="25.42578125" customWidth="1"/>
    <col min="51" max="51" width="24.5703125" customWidth="1"/>
    <col min="52" max="52" width="23.28515625" customWidth="1"/>
    <col min="53" max="53" width="24.7109375" customWidth="1"/>
    <col min="54" max="54" width="26.28515625" customWidth="1"/>
  </cols>
  <sheetData>
    <row r="1" spans="1:56" ht="22.5" customHeight="1">
      <c r="B1" s="392"/>
      <c r="C1" s="385"/>
      <c r="D1" s="386"/>
      <c r="E1" s="396" t="s">
        <v>349</v>
      </c>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90"/>
      <c r="AX1" s="62" t="s">
        <v>1003</v>
      </c>
      <c r="AY1" s="63"/>
      <c r="AZ1" s="63"/>
    </row>
    <row r="2" spans="1:56" ht="22.5" customHeight="1">
      <c r="B2" s="393"/>
      <c r="C2" s="394"/>
      <c r="D2" s="395"/>
      <c r="E2" s="397" t="s">
        <v>284</v>
      </c>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6"/>
      <c r="AX2" s="62" t="s">
        <v>269</v>
      </c>
      <c r="AY2" s="63"/>
      <c r="AZ2" s="63"/>
    </row>
    <row r="3" spans="1:56" ht="22.5" customHeight="1">
      <c r="B3" s="374"/>
      <c r="C3" s="387"/>
      <c r="D3" s="355"/>
      <c r="E3" s="374"/>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55"/>
      <c r="AX3" s="62" t="s">
        <v>999</v>
      </c>
      <c r="AY3" s="63"/>
      <c r="AZ3" s="63"/>
    </row>
    <row r="4" spans="1:56">
      <c r="B4" s="398"/>
      <c r="C4" s="394"/>
      <c r="U4" s="64"/>
      <c r="W4" s="64"/>
      <c r="AN4" s="65"/>
      <c r="AW4" s="66"/>
    </row>
    <row r="5" spans="1:56" ht="55.5" customHeight="1">
      <c r="B5" s="399" t="s">
        <v>238</v>
      </c>
      <c r="C5" s="400"/>
      <c r="D5" s="400"/>
      <c r="E5" s="441" t="s">
        <v>350</v>
      </c>
      <c r="F5" s="441"/>
      <c r="G5" s="441"/>
      <c r="H5" s="441"/>
      <c r="I5" s="441"/>
      <c r="J5" s="441"/>
      <c r="AW5" s="66"/>
    </row>
    <row r="6" spans="1:56" ht="35.25" customHeight="1">
      <c r="B6" s="383" t="s">
        <v>76</v>
      </c>
      <c r="C6" s="384"/>
      <c r="D6" s="384"/>
      <c r="E6" s="384"/>
      <c r="F6" s="384"/>
      <c r="G6" s="384"/>
      <c r="H6" s="384"/>
      <c r="I6" s="384"/>
      <c r="J6" s="384"/>
      <c r="K6" s="385"/>
      <c r="L6" s="385"/>
      <c r="M6" s="386"/>
      <c r="N6" s="388" t="s">
        <v>224</v>
      </c>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90"/>
      <c r="AO6" s="391" t="s">
        <v>77</v>
      </c>
      <c r="AP6" s="389"/>
      <c r="AQ6" s="389"/>
      <c r="AR6" s="389"/>
      <c r="AS6" s="389"/>
      <c r="AT6" s="389"/>
      <c r="AU6" s="389"/>
      <c r="AV6" s="390"/>
      <c r="AW6" s="231" t="s">
        <v>225</v>
      </c>
      <c r="AX6" s="231"/>
      <c r="AY6" s="231" t="s">
        <v>225</v>
      </c>
      <c r="AZ6" s="231"/>
      <c r="BA6" s="231" t="s">
        <v>225</v>
      </c>
      <c r="BB6" s="231"/>
      <c r="BC6" s="231" t="s">
        <v>225</v>
      </c>
      <c r="BD6" s="231"/>
    </row>
    <row r="7" spans="1:56" ht="15" customHeight="1">
      <c r="B7" s="374"/>
      <c r="C7" s="387"/>
      <c r="D7" s="387"/>
      <c r="E7" s="387"/>
      <c r="F7" s="387"/>
      <c r="G7" s="387"/>
      <c r="H7" s="387"/>
      <c r="I7" s="387"/>
      <c r="J7" s="387"/>
      <c r="K7" s="387"/>
      <c r="L7" s="387"/>
      <c r="M7" s="355"/>
      <c r="N7" s="403" t="s">
        <v>226</v>
      </c>
      <c r="O7" s="389"/>
      <c r="P7" s="390"/>
      <c r="Q7" s="402" t="s">
        <v>199</v>
      </c>
      <c r="R7" s="389"/>
      <c r="S7" s="389"/>
      <c r="T7" s="389"/>
      <c r="U7" s="389"/>
      <c r="V7" s="389"/>
      <c r="W7" s="390"/>
      <c r="X7" s="404" t="s">
        <v>43</v>
      </c>
      <c r="Y7" s="390"/>
      <c r="Z7" s="404" t="s">
        <v>44</v>
      </c>
      <c r="AA7" s="389"/>
      <c r="AB7" s="389"/>
      <c r="AC7" s="389"/>
      <c r="AD7" s="389"/>
      <c r="AE7" s="389"/>
      <c r="AF7" s="390"/>
      <c r="AG7" s="381" t="s">
        <v>39</v>
      </c>
      <c r="AH7" s="381" t="s">
        <v>38</v>
      </c>
      <c r="AI7" s="381" t="s">
        <v>2</v>
      </c>
      <c r="AJ7" s="381" t="s">
        <v>40</v>
      </c>
      <c r="AK7" s="382" t="s">
        <v>2</v>
      </c>
      <c r="AL7" s="67"/>
      <c r="AM7" s="381" t="s">
        <v>41</v>
      </c>
      <c r="AN7" s="381" t="s">
        <v>42</v>
      </c>
      <c r="AO7" s="380" t="s">
        <v>170</v>
      </c>
      <c r="AP7" s="380" t="s">
        <v>77</v>
      </c>
      <c r="AQ7" s="380" t="s">
        <v>78</v>
      </c>
      <c r="AR7" s="380" t="s">
        <v>227</v>
      </c>
      <c r="AS7" s="380" t="s">
        <v>228</v>
      </c>
      <c r="AT7" s="380" t="s">
        <v>79</v>
      </c>
      <c r="AU7" s="380" t="s">
        <v>80</v>
      </c>
      <c r="AV7" s="380" t="s">
        <v>81</v>
      </c>
      <c r="AW7" s="232" t="s">
        <v>277</v>
      </c>
      <c r="AX7" s="233"/>
      <c r="AY7" s="232" t="s">
        <v>278</v>
      </c>
      <c r="AZ7" s="233"/>
      <c r="BA7" s="232" t="s">
        <v>279</v>
      </c>
      <c r="BB7" s="233"/>
      <c r="BC7" s="232" t="s">
        <v>280</v>
      </c>
      <c r="BD7" s="233"/>
    </row>
    <row r="8" spans="1:56" ht="89.25" customHeight="1" thickBot="1">
      <c r="A8" s="21" t="s">
        <v>342</v>
      </c>
      <c r="B8" s="90" t="s">
        <v>229</v>
      </c>
      <c r="C8" s="69" t="s">
        <v>230</v>
      </c>
      <c r="D8" s="68" t="s">
        <v>231</v>
      </c>
      <c r="E8" s="68" t="s">
        <v>232</v>
      </c>
      <c r="F8" s="68" t="s">
        <v>233</v>
      </c>
      <c r="G8" s="68" t="s">
        <v>82</v>
      </c>
      <c r="H8" s="402" t="s">
        <v>83</v>
      </c>
      <c r="I8" s="390"/>
      <c r="J8" s="68" t="s">
        <v>1</v>
      </c>
      <c r="K8" s="68" t="s">
        <v>2</v>
      </c>
      <c r="L8" s="402" t="s">
        <v>84</v>
      </c>
      <c r="M8" s="390"/>
      <c r="N8" s="68" t="s">
        <v>2</v>
      </c>
      <c r="O8" s="68"/>
      <c r="P8" s="68" t="s">
        <v>3</v>
      </c>
      <c r="Q8" s="70" t="s">
        <v>192</v>
      </c>
      <c r="R8" s="69" t="s">
        <v>193</v>
      </c>
      <c r="S8" s="69" t="s">
        <v>194</v>
      </c>
      <c r="T8" s="69" t="s">
        <v>195</v>
      </c>
      <c r="U8" s="69" t="s">
        <v>196</v>
      </c>
      <c r="V8" s="69" t="s">
        <v>197</v>
      </c>
      <c r="W8" s="71" t="s">
        <v>198</v>
      </c>
      <c r="X8" s="72" t="s">
        <v>45</v>
      </c>
      <c r="Y8" s="72" t="s">
        <v>46</v>
      </c>
      <c r="Z8" s="72" t="s">
        <v>85</v>
      </c>
      <c r="AA8" s="72" t="s">
        <v>86</v>
      </c>
      <c r="AB8" s="72"/>
      <c r="AC8" s="72" t="s">
        <v>35</v>
      </c>
      <c r="AD8" s="72" t="s">
        <v>36</v>
      </c>
      <c r="AE8" s="72" t="s">
        <v>0</v>
      </c>
      <c r="AF8" s="72" t="s">
        <v>37</v>
      </c>
      <c r="AG8" s="345"/>
      <c r="AH8" s="345"/>
      <c r="AI8" s="345"/>
      <c r="AJ8" s="345"/>
      <c r="AK8" s="345"/>
      <c r="AL8" s="67"/>
      <c r="AM8" s="345"/>
      <c r="AN8" s="345"/>
      <c r="AO8" s="345"/>
      <c r="AP8" s="345"/>
      <c r="AQ8" s="345"/>
      <c r="AR8" s="345"/>
      <c r="AS8" s="345"/>
      <c r="AT8" s="345"/>
      <c r="AU8" s="345"/>
      <c r="AV8" s="345"/>
      <c r="AW8" s="51" t="s">
        <v>275</v>
      </c>
      <c r="AX8" s="51" t="s">
        <v>276</v>
      </c>
      <c r="AY8" s="51" t="s">
        <v>275</v>
      </c>
      <c r="AZ8" s="51" t="s">
        <v>276</v>
      </c>
      <c r="BA8" s="51" t="s">
        <v>275</v>
      </c>
      <c r="BB8" s="51" t="s">
        <v>276</v>
      </c>
      <c r="BC8" s="51" t="s">
        <v>275</v>
      </c>
      <c r="BD8" s="51" t="s">
        <v>276</v>
      </c>
    </row>
    <row r="9" spans="1:56" ht="111" customHeight="1" thickBot="1">
      <c r="A9" s="428" t="s">
        <v>642</v>
      </c>
      <c r="B9" s="453">
        <v>1</v>
      </c>
      <c r="C9" s="362" t="s">
        <v>234</v>
      </c>
      <c r="D9" s="360" t="s">
        <v>351</v>
      </c>
      <c r="E9" s="350" t="s">
        <v>352</v>
      </c>
      <c r="F9" s="350" t="s">
        <v>353</v>
      </c>
      <c r="G9" s="360" t="s">
        <v>61</v>
      </c>
      <c r="H9" s="360" t="s">
        <v>9</v>
      </c>
      <c r="I9" s="347">
        <v>6000</v>
      </c>
      <c r="J9" s="347" t="str">
        <f>IFERROR(VLOOKUP(H9,[18]Tablas!$A$15:$C$19,3,0)," ")</f>
        <v>Muy Alta</v>
      </c>
      <c r="K9" s="348">
        <f>IFERROR(VLOOKUP(H9,[18]Tablas!$A$15:$B$19,2,0)," ")</f>
        <v>1</v>
      </c>
      <c r="L9" s="360" t="s">
        <v>75</v>
      </c>
      <c r="M9" s="347" t="str">
        <f>IFERROR(VLOOKUP(L9,[18]Tablas!$A$23:$C$32,3,0)," ")</f>
        <v>Mayor</v>
      </c>
      <c r="N9" s="348">
        <f>IFERROR(VLOOKUP(L9,[18]Tablas!$A$23:$B$32,2,0)," ")</f>
        <v>0.8</v>
      </c>
      <c r="O9" s="73" t="str">
        <f>CONCATENATE(J9,M9)</f>
        <v>Muy AltaMayor</v>
      </c>
      <c r="P9" s="347" t="str">
        <f>IFERROR(VLOOKUP(O9,[18]Tablas!$C$34:$D$58,2,0)," ")</f>
        <v>Alto</v>
      </c>
      <c r="Q9" s="347" t="s">
        <v>354</v>
      </c>
      <c r="R9" s="81" t="s">
        <v>355</v>
      </c>
      <c r="S9" s="78" t="s">
        <v>356</v>
      </c>
      <c r="T9" s="78" t="s">
        <v>357</v>
      </c>
      <c r="U9" s="80" t="s">
        <v>302</v>
      </c>
      <c r="V9" s="78" t="s">
        <v>358</v>
      </c>
      <c r="W9" s="447" t="s">
        <v>359</v>
      </c>
      <c r="X9" s="74" t="s">
        <v>266</v>
      </c>
      <c r="Y9" s="74"/>
      <c r="Z9" s="74" t="s">
        <v>48</v>
      </c>
      <c r="AA9" s="74" t="s">
        <v>51</v>
      </c>
      <c r="AB9" s="74" t="str">
        <f t="shared" ref="AB9:AB12" si="0">CONCATENATE(Z9,AA9)</f>
        <v>PreventivoManual</v>
      </c>
      <c r="AC9" s="73">
        <f>IFERROR(VLOOKUP(AB9,[18]Tablas!C$73:D$78,2,0)," ")</f>
        <v>0.4</v>
      </c>
      <c r="AD9" s="74" t="s">
        <v>53</v>
      </c>
      <c r="AE9" s="74" t="s">
        <v>55</v>
      </c>
      <c r="AF9" s="74" t="s">
        <v>212</v>
      </c>
      <c r="AG9" s="73">
        <f>IFERROR(K9-(K9*AC9)," ")</f>
        <v>0.6</v>
      </c>
      <c r="AH9" s="347" t="str">
        <f>IF(AG10&lt;20%,"Muy Baja",IF(AG10&lt;40%,"Baja",IF(AG10&lt;60%,"Media",IF(AG10&lt;80%,"A l t a",IF(AG10&gt;80%,"Muy Alta")))))</f>
        <v>Baja</v>
      </c>
      <c r="AI9" s="461">
        <v>0.36</v>
      </c>
      <c r="AJ9" s="347" t="str">
        <f t="shared" ref="AJ9:AK9" si="1">+M9</f>
        <v>Mayor</v>
      </c>
      <c r="AK9" s="348">
        <f t="shared" si="1"/>
        <v>0.8</v>
      </c>
      <c r="AL9" s="76" t="str">
        <f>CONCATENATE(AH9,AJ9)</f>
        <v>BajaMayor</v>
      </c>
      <c r="AM9" s="347" t="str">
        <f>IFERROR(VLOOKUP(AL9,[18]Tablas!$C$34:$D$58,2,0)," ")</f>
        <v>Alto</v>
      </c>
      <c r="AN9" s="360" t="s">
        <v>71</v>
      </c>
      <c r="AO9" s="360" t="str">
        <f>IFERROR(VLOOKUP(AM9,[18]Tablas!$A$104:$B$108,2,0)," ")</f>
        <v>Si</v>
      </c>
      <c r="AP9" s="360" t="s">
        <v>360</v>
      </c>
      <c r="AQ9" s="360" t="s">
        <v>361</v>
      </c>
      <c r="AR9" s="353">
        <v>45069</v>
      </c>
      <c r="AS9" s="344">
        <v>45070</v>
      </c>
      <c r="AT9" s="62"/>
      <c r="AU9" s="62"/>
      <c r="AV9" s="147"/>
      <c r="AW9" s="315" t="s">
        <v>932</v>
      </c>
      <c r="AX9" s="315"/>
      <c r="AY9" s="150" t="s">
        <v>215</v>
      </c>
      <c r="AZ9" s="7"/>
      <c r="BA9" s="50" t="s">
        <v>215</v>
      </c>
      <c r="BB9" s="7"/>
      <c r="BC9" s="50" t="s">
        <v>215</v>
      </c>
      <c r="BD9" s="7"/>
    </row>
    <row r="10" spans="1:56" ht="90.75" customHeight="1" thickBot="1">
      <c r="A10" s="429"/>
      <c r="B10" s="454"/>
      <c r="C10" s="455"/>
      <c r="D10" s="456"/>
      <c r="E10" s="457"/>
      <c r="F10" s="457"/>
      <c r="G10" s="445"/>
      <c r="H10" s="445"/>
      <c r="I10" s="444"/>
      <c r="J10" s="444"/>
      <c r="K10" s="446"/>
      <c r="L10" s="445"/>
      <c r="M10" s="444"/>
      <c r="N10" s="446"/>
      <c r="O10" s="62"/>
      <c r="P10" s="444"/>
      <c r="Q10" s="444"/>
      <c r="R10" s="81" t="s">
        <v>362</v>
      </c>
      <c r="S10" s="81" t="s">
        <v>363</v>
      </c>
      <c r="T10" s="81" t="s">
        <v>364</v>
      </c>
      <c r="U10" s="91" t="s">
        <v>302</v>
      </c>
      <c r="V10" s="81" t="s">
        <v>365</v>
      </c>
      <c r="W10" s="448"/>
      <c r="X10" s="74" t="s">
        <v>266</v>
      </c>
      <c r="Y10" s="74"/>
      <c r="Z10" s="74" t="s">
        <v>48</v>
      </c>
      <c r="AA10" s="74" t="s">
        <v>51</v>
      </c>
      <c r="AB10" s="74" t="str">
        <f t="shared" si="0"/>
        <v>PreventivoManual</v>
      </c>
      <c r="AC10" s="73">
        <f>IFERROR(VLOOKUP(AB10,[18]Tablas!C$73:D$78,2,0)," ")</f>
        <v>0.4</v>
      </c>
      <c r="AD10" s="74" t="s">
        <v>53</v>
      </c>
      <c r="AE10" s="74" t="s">
        <v>55</v>
      </c>
      <c r="AF10" s="74" t="s">
        <v>212</v>
      </c>
      <c r="AG10" s="73">
        <f>IFERROR(AG9-(AG9*AC10),0)</f>
        <v>0.36</v>
      </c>
      <c r="AH10" s="444"/>
      <c r="AI10" s="462"/>
      <c r="AJ10" s="444"/>
      <c r="AK10" s="446"/>
      <c r="AL10" s="77"/>
      <c r="AM10" s="444"/>
      <c r="AN10" s="445"/>
      <c r="AO10" s="445"/>
      <c r="AP10" s="445"/>
      <c r="AQ10" s="445"/>
      <c r="AR10" s="459"/>
      <c r="AS10" s="460"/>
      <c r="AT10" s="62"/>
      <c r="AU10" s="62"/>
      <c r="AV10" s="147"/>
      <c r="AW10" s="315"/>
      <c r="AX10" s="315"/>
      <c r="AY10" s="63"/>
      <c r="AZ10" s="63"/>
    </row>
    <row r="11" spans="1:56" ht="27" customHeight="1">
      <c r="A11" s="428" t="s">
        <v>642</v>
      </c>
      <c r="B11" s="438">
        <v>2</v>
      </c>
      <c r="C11" s="438" t="s">
        <v>234</v>
      </c>
      <c r="D11" s="449" t="s">
        <v>922</v>
      </c>
      <c r="E11" s="451" t="s">
        <v>923</v>
      </c>
      <c r="F11" s="451" t="s">
        <v>924</v>
      </c>
      <c r="G11" s="438" t="s">
        <v>67</v>
      </c>
      <c r="H11" s="438" t="s">
        <v>10</v>
      </c>
      <c r="I11" s="424">
        <v>12</v>
      </c>
      <c r="J11" s="426" t="str">
        <f>IFERROR(VLOOKUP(H11,[18]Tablas!$A$15:$C$19,3,0)," ")</f>
        <v>Baja</v>
      </c>
      <c r="K11" s="434">
        <f>IFERROR(VLOOKUP(H11,[18]Tablas!$A$15:$B$19,2,0)," ")</f>
        <v>0.4</v>
      </c>
      <c r="L11" s="438" t="s">
        <v>29</v>
      </c>
      <c r="M11" s="426" t="str">
        <f>IFERROR(VLOOKUP(L11,[18]Tablas!$A$23:$C$32,3,0)," ")</f>
        <v>Moderado</v>
      </c>
      <c r="N11" s="434">
        <f>IFERROR(VLOOKUP(L11,[18]Tablas!$A$23:$B$32,2,0)," ")</f>
        <v>0.6</v>
      </c>
      <c r="O11" s="92" t="str">
        <f>CONCATENATE(J11,M11)</f>
        <v>BajaModerado</v>
      </c>
      <c r="P11" s="426" t="str">
        <f>IFERROR(VLOOKUP(O11,[18]Tablas!$C$34:$D$58,2,0)," ")</f>
        <v>Moderado</v>
      </c>
      <c r="Q11" s="424" t="s">
        <v>354</v>
      </c>
      <c r="R11" s="436" t="s">
        <v>925</v>
      </c>
      <c r="S11" s="438" t="s">
        <v>926</v>
      </c>
      <c r="T11" s="438" t="s">
        <v>927</v>
      </c>
      <c r="U11" s="438" t="s">
        <v>928</v>
      </c>
      <c r="V11" s="438" t="s">
        <v>929</v>
      </c>
      <c r="W11" s="438" t="s">
        <v>930</v>
      </c>
      <c r="X11" s="424" t="s">
        <v>266</v>
      </c>
      <c r="Y11" s="424"/>
      <c r="Z11" s="424" t="s">
        <v>48</v>
      </c>
      <c r="AA11" s="424" t="s">
        <v>51</v>
      </c>
      <c r="AB11" s="122" t="str">
        <f t="shared" si="0"/>
        <v>PreventivoManual</v>
      </c>
      <c r="AC11" s="434">
        <v>0.4</v>
      </c>
      <c r="AD11" s="424" t="s">
        <v>53</v>
      </c>
      <c r="AE11" s="424" t="s">
        <v>55</v>
      </c>
      <c r="AF11" s="424" t="s">
        <v>212</v>
      </c>
      <c r="AG11" s="73">
        <v>0.24</v>
      </c>
      <c r="AH11" s="426" t="str">
        <f>IF(AG12&lt;20%,"Muy Baja",IF(AG12&lt;40%,"Baja",IF(AG12&lt;60%,"Media",IF(AG12&lt;80%,"A l t a",IF(AG12&gt;80%,"Muy Alta")))))</f>
        <v>Baja</v>
      </c>
      <c r="AI11" s="434">
        <v>0.24</v>
      </c>
      <c r="AJ11" s="426" t="str">
        <f t="shared" ref="AJ11:AK11" si="2">+M11</f>
        <v>Moderado</v>
      </c>
      <c r="AK11" s="434">
        <f t="shared" si="2"/>
        <v>0.6</v>
      </c>
      <c r="AL11" s="93" t="str">
        <f>CONCATENATE(AH11,AJ11)</f>
        <v>BajaModerado</v>
      </c>
      <c r="AM11" s="426" t="str">
        <f>IFERROR(VLOOKUP(AL11,[18]Tablas!$C$34:$D$58,2,0)," ")</f>
        <v>Moderado</v>
      </c>
      <c r="AN11" s="438" t="s">
        <v>71</v>
      </c>
      <c r="AO11" s="438" t="str">
        <f>IFERROR(VLOOKUP(AM11,[18]Tablas!$A$104:$B$108,2,0)," ")</f>
        <v>Si</v>
      </c>
      <c r="AP11" s="438" t="s">
        <v>931</v>
      </c>
      <c r="AQ11" s="438" t="s">
        <v>361</v>
      </c>
      <c r="AR11" s="442">
        <v>45069</v>
      </c>
      <c r="AS11" s="463">
        <v>45070</v>
      </c>
      <c r="AT11" s="432"/>
      <c r="AU11" s="432"/>
      <c r="AV11" s="430"/>
      <c r="AW11" s="458" t="s">
        <v>932</v>
      </c>
      <c r="AX11" s="458"/>
      <c r="AY11" s="124"/>
      <c r="AZ11" s="125"/>
    </row>
    <row r="12" spans="1:56" ht="72.75" customHeight="1" thickBot="1">
      <c r="A12" s="429"/>
      <c r="B12" s="439"/>
      <c r="C12" s="439"/>
      <c r="D12" s="450"/>
      <c r="E12" s="452"/>
      <c r="F12" s="452"/>
      <c r="G12" s="439"/>
      <c r="H12" s="439"/>
      <c r="I12" s="439"/>
      <c r="J12" s="427"/>
      <c r="K12" s="435"/>
      <c r="L12" s="437"/>
      <c r="M12" s="427"/>
      <c r="N12" s="435"/>
      <c r="O12" s="94"/>
      <c r="P12" s="427"/>
      <c r="Q12" s="425"/>
      <c r="R12" s="437"/>
      <c r="S12" s="437"/>
      <c r="T12" s="437"/>
      <c r="U12" s="437"/>
      <c r="V12" s="437"/>
      <c r="W12" s="437"/>
      <c r="X12" s="425"/>
      <c r="Y12" s="425"/>
      <c r="Z12" s="425"/>
      <c r="AA12" s="425"/>
      <c r="AB12" s="122" t="str">
        <f t="shared" si="0"/>
        <v/>
      </c>
      <c r="AC12" s="435"/>
      <c r="AD12" s="425"/>
      <c r="AE12" s="425"/>
      <c r="AF12" s="425"/>
      <c r="AG12" s="123">
        <f>IFERROR(AG11-(AG11*AC12),0)</f>
        <v>0.24</v>
      </c>
      <c r="AH12" s="427"/>
      <c r="AI12" s="435"/>
      <c r="AJ12" s="427"/>
      <c r="AK12" s="435"/>
      <c r="AL12" s="95"/>
      <c r="AM12" s="427"/>
      <c r="AN12" s="437"/>
      <c r="AO12" s="437"/>
      <c r="AP12" s="437"/>
      <c r="AQ12" s="437"/>
      <c r="AR12" s="443"/>
      <c r="AS12" s="464"/>
      <c r="AT12" s="433"/>
      <c r="AU12" s="433"/>
      <c r="AV12" s="431"/>
      <c r="AW12" s="458"/>
      <c r="AX12" s="458"/>
      <c r="AY12" s="124"/>
      <c r="AZ12" s="125"/>
    </row>
    <row r="13" spans="1:56" ht="15.75" customHeight="1">
      <c r="U13" s="64"/>
      <c r="W13" s="64"/>
      <c r="AN13" s="65"/>
      <c r="AW13" s="151"/>
      <c r="AX13" s="152"/>
    </row>
    <row r="14" spans="1:56" ht="59.45" customHeight="1">
      <c r="C14" s="440"/>
      <c r="D14" s="440"/>
      <c r="E14" s="440"/>
      <c r="F14" s="440"/>
      <c r="G14" s="440"/>
      <c r="H14" s="440"/>
      <c r="U14" s="64"/>
      <c r="W14" s="64"/>
      <c r="AN14" s="65"/>
      <c r="AW14" s="88"/>
    </row>
    <row r="15" spans="1:56" ht="59.45" customHeight="1">
      <c r="A15" s="58" t="s">
        <v>202</v>
      </c>
      <c r="B15" s="58" t="s">
        <v>203</v>
      </c>
      <c r="C15" s="174" t="s">
        <v>201</v>
      </c>
      <c r="D15" s="174"/>
      <c r="E15" s="174"/>
      <c r="F15" s="174"/>
      <c r="G15" s="174"/>
      <c r="H15" s="174"/>
      <c r="U15" s="64"/>
      <c r="W15" s="64"/>
      <c r="AN15" s="65"/>
      <c r="AW15" s="88"/>
    </row>
    <row r="16" spans="1:56" ht="249.75" customHeight="1">
      <c r="A16" s="38">
        <v>2</v>
      </c>
      <c r="B16" s="89">
        <v>45061</v>
      </c>
      <c r="C16" s="366" t="s">
        <v>366</v>
      </c>
      <c r="D16" s="175"/>
      <c r="E16" s="175"/>
      <c r="F16" s="175"/>
      <c r="G16" s="175"/>
      <c r="H16" s="175"/>
      <c r="U16" s="64"/>
      <c r="W16" s="64"/>
      <c r="AN16" s="65"/>
      <c r="AW16" s="66"/>
    </row>
    <row r="17" spans="21:49" ht="15.75" customHeight="1">
      <c r="U17" s="64"/>
      <c r="W17" s="64"/>
      <c r="AN17" s="65"/>
      <c r="AW17" s="66"/>
    </row>
    <row r="18" spans="21:49" ht="15.75" customHeight="1">
      <c r="U18" s="64"/>
      <c r="W18" s="64"/>
      <c r="AN18" s="65"/>
      <c r="AW18" s="66"/>
    </row>
    <row r="19" spans="21:49" ht="15.75" customHeight="1">
      <c r="U19" s="64"/>
      <c r="W19" s="64"/>
      <c r="AN19" s="65"/>
      <c r="AW19" s="66"/>
    </row>
    <row r="20" spans="21:49" ht="15.75" customHeight="1">
      <c r="U20" s="64"/>
      <c r="W20" s="64"/>
      <c r="AN20" s="65"/>
      <c r="AW20" s="66"/>
    </row>
    <row r="21" spans="21:49" ht="15.75" customHeight="1">
      <c r="U21" s="64"/>
      <c r="W21" s="64"/>
      <c r="AN21" s="65"/>
      <c r="AW21" s="66"/>
    </row>
    <row r="22" spans="21:49" ht="15.75" customHeight="1">
      <c r="U22" s="64"/>
      <c r="W22" s="64"/>
      <c r="AN22" s="65"/>
      <c r="AW22" s="66"/>
    </row>
    <row r="23" spans="21:49" ht="15.75" customHeight="1">
      <c r="U23" s="64"/>
      <c r="W23" s="64"/>
      <c r="AN23" s="65"/>
      <c r="AW23" s="66"/>
    </row>
    <row r="24" spans="21:49" ht="15.75" customHeight="1">
      <c r="U24" s="64"/>
      <c r="W24" s="64"/>
      <c r="AN24" s="65"/>
      <c r="AW24" s="66"/>
    </row>
    <row r="25" spans="21:49" ht="15.75" customHeight="1">
      <c r="U25" s="64"/>
      <c r="W25" s="64"/>
      <c r="AN25" s="65"/>
      <c r="AW25" s="66"/>
    </row>
    <row r="26" spans="21:49" ht="15.75" customHeight="1">
      <c r="U26" s="64"/>
      <c r="W26" s="64"/>
      <c r="AN26" s="65"/>
      <c r="AW26" s="66"/>
    </row>
    <row r="27" spans="21:49" ht="15.75" customHeight="1">
      <c r="U27" s="64"/>
      <c r="W27" s="64"/>
      <c r="AN27" s="65"/>
      <c r="AW27" s="66"/>
    </row>
    <row r="28" spans="21:49" ht="15.75" customHeight="1">
      <c r="U28" s="64"/>
      <c r="W28" s="64"/>
      <c r="AN28" s="65"/>
      <c r="AW28" s="66"/>
    </row>
    <row r="29" spans="21:49" ht="15.75" customHeight="1">
      <c r="U29" s="64"/>
      <c r="W29" s="64"/>
      <c r="AN29" s="65"/>
      <c r="AW29" s="66"/>
    </row>
    <row r="30" spans="21:49" ht="15.75" customHeight="1">
      <c r="U30" s="64"/>
      <c r="W30" s="64"/>
      <c r="AN30" s="65"/>
      <c r="AW30" s="66"/>
    </row>
    <row r="31" spans="21:49" ht="15.75" customHeight="1">
      <c r="U31" s="64"/>
      <c r="W31" s="64"/>
      <c r="AN31" s="65"/>
      <c r="AW31" s="66"/>
    </row>
    <row r="32" spans="21:49" ht="15.75" customHeight="1">
      <c r="U32" s="64"/>
      <c r="W32" s="64"/>
      <c r="AN32" s="65"/>
      <c r="AW32" s="66"/>
    </row>
    <row r="33" spans="21:49" ht="15.75" customHeight="1">
      <c r="U33" s="64"/>
      <c r="W33" s="64"/>
      <c r="AN33" s="65"/>
      <c r="AW33" s="66"/>
    </row>
    <row r="34" spans="21:49" ht="15.75" customHeight="1">
      <c r="U34" s="64"/>
      <c r="W34" s="64"/>
      <c r="AN34" s="65"/>
      <c r="AW34" s="66"/>
    </row>
    <row r="35" spans="21:49" ht="15.75" customHeight="1">
      <c r="U35" s="64"/>
      <c r="W35" s="64"/>
      <c r="AN35" s="65"/>
      <c r="AW35" s="66"/>
    </row>
    <row r="36" spans="21:49" ht="15.75" customHeight="1">
      <c r="U36" s="64"/>
      <c r="W36" s="64"/>
      <c r="AN36" s="65"/>
      <c r="AW36" s="66"/>
    </row>
    <row r="37" spans="21:49" ht="15.75" customHeight="1">
      <c r="U37" s="64"/>
      <c r="W37" s="64"/>
      <c r="AN37" s="65"/>
      <c r="AW37" s="66"/>
    </row>
    <row r="38" spans="21:49" ht="15.75" customHeight="1">
      <c r="U38" s="64"/>
      <c r="W38" s="64"/>
      <c r="AN38" s="65"/>
      <c r="AW38" s="66"/>
    </row>
    <row r="39" spans="21:49" ht="15.75" customHeight="1">
      <c r="U39" s="64"/>
      <c r="W39" s="64"/>
      <c r="AN39" s="65"/>
      <c r="AW39" s="66"/>
    </row>
    <row r="40" spans="21:49" ht="15.75" customHeight="1">
      <c r="U40" s="64"/>
      <c r="W40" s="64"/>
      <c r="AN40" s="65"/>
      <c r="AW40" s="66"/>
    </row>
    <row r="41" spans="21:49" ht="15.75" customHeight="1">
      <c r="U41" s="64"/>
      <c r="W41" s="64"/>
      <c r="AN41" s="65"/>
      <c r="AW41" s="66"/>
    </row>
    <row r="42" spans="21:49" ht="15.75" customHeight="1">
      <c r="U42" s="64"/>
      <c r="W42" s="64"/>
      <c r="AN42" s="65"/>
      <c r="AW42" s="66"/>
    </row>
    <row r="43" spans="21:49" ht="15.75" customHeight="1">
      <c r="U43" s="64"/>
      <c r="W43" s="64"/>
      <c r="AN43" s="65"/>
      <c r="AW43" s="66"/>
    </row>
    <row r="44" spans="21:49" ht="15.75" customHeight="1">
      <c r="U44" s="64"/>
      <c r="W44" s="64"/>
      <c r="AN44" s="65"/>
      <c r="AW44" s="66"/>
    </row>
    <row r="45" spans="21:49" ht="15.75" customHeight="1">
      <c r="U45" s="64"/>
      <c r="W45" s="64"/>
      <c r="AN45" s="65"/>
      <c r="AW45" s="66"/>
    </row>
    <row r="46" spans="21:49" ht="15.75" customHeight="1">
      <c r="U46" s="64"/>
      <c r="W46" s="64"/>
      <c r="AN46" s="65"/>
      <c r="AW46" s="66"/>
    </row>
    <row r="47" spans="21:49" ht="15.75" customHeight="1">
      <c r="U47" s="64"/>
      <c r="W47" s="64"/>
      <c r="AN47" s="65"/>
      <c r="AW47" s="66"/>
    </row>
    <row r="48" spans="21:49" ht="15.75" customHeight="1">
      <c r="U48" s="64"/>
      <c r="W48" s="64"/>
      <c r="AN48" s="65"/>
      <c r="AW48" s="66"/>
    </row>
    <row r="49" spans="21:49" ht="15.75" customHeight="1">
      <c r="U49" s="64"/>
      <c r="W49" s="64"/>
      <c r="AN49" s="65"/>
      <c r="AW49" s="66"/>
    </row>
    <row r="50" spans="21:49" ht="15.75" customHeight="1">
      <c r="U50" s="64"/>
      <c r="W50" s="64"/>
      <c r="AN50" s="65"/>
      <c r="AW50" s="66"/>
    </row>
    <row r="51" spans="21:49" ht="15.75" customHeight="1">
      <c r="U51" s="64"/>
      <c r="W51" s="64"/>
      <c r="AN51" s="65"/>
      <c r="AW51" s="66"/>
    </row>
    <row r="52" spans="21:49" ht="15.75" customHeight="1">
      <c r="U52" s="64"/>
      <c r="W52" s="64"/>
      <c r="AN52" s="65"/>
      <c r="AW52" s="66"/>
    </row>
    <row r="53" spans="21:49" ht="15.75" customHeight="1">
      <c r="U53" s="64"/>
      <c r="W53" s="64"/>
      <c r="AN53" s="65"/>
      <c r="AW53" s="66"/>
    </row>
    <row r="54" spans="21:49" ht="15.75" customHeight="1">
      <c r="U54" s="64"/>
      <c r="W54" s="64"/>
      <c r="AN54" s="65"/>
      <c r="AW54" s="66"/>
    </row>
    <row r="55" spans="21:49" ht="15.75" customHeight="1">
      <c r="U55" s="64"/>
      <c r="W55" s="64"/>
      <c r="AN55" s="65"/>
      <c r="AW55" s="66"/>
    </row>
    <row r="56" spans="21:49" ht="15.75" customHeight="1">
      <c r="U56" s="64"/>
      <c r="W56" s="64"/>
      <c r="AN56" s="65"/>
      <c r="AW56" s="66"/>
    </row>
    <row r="57" spans="21:49" ht="15.75" customHeight="1">
      <c r="U57" s="64"/>
      <c r="W57" s="64"/>
      <c r="AN57" s="65"/>
      <c r="AW57" s="66"/>
    </row>
    <row r="58" spans="21:49" ht="15.75" customHeight="1">
      <c r="U58" s="64"/>
      <c r="W58" s="64"/>
      <c r="AN58" s="65"/>
      <c r="AW58" s="66"/>
    </row>
    <row r="59" spans="21:49" ht="15.75" customHeight="1">
      <c r="U59" s="64"/>
      <c r="W59" s="64"/>
      <c r="AN59" s="65"/>
      <c r="AW59" s="66"/>
    </row>
    <row r="60" spans="21:49" ht="15.75" customHeight="1">
      <c r="U60" s="64"/>
      <c r="W60" s="64"/>
      <c r="AN60" s="65"/>
      <c r="AW60" s="66"/>
    </row>
    <row r="61" spans="21:49" ht="15.75" customHeight="1">
      <c r="U61" s="64"/>
      <c r="W61" s="64"/>
      <c r="AN61" s="65"/>
      <c r="AW61" s="66"/>
    </row>
    <row r="62" spans="21:49" ht="15.75" customHeight="1">
      <c r="U62" s="64"/>
      <c r="W62" s="64"/>
      <c r="AN62" s="65"/>
      <c r="AW62" s="66"/>
    </row>
    <row r="63" spans="21:49" ht="15.75" customHeight="1">
      <c r="U63" s="64"/>
      <c r="W63" s="64"/>
      <c r="AN63" s="65"/>
      <c r="AW63" s="66"/>
    </row>
    <row r="64" spans="21:49" ht="15.75" customHeight="1">
      <c r="U64" s="64"/>
      <c r="W64" s="64"/>
      <c r="AN64" s="65"/>
      <c r="AW64" s="66"/>
    </row>
    <row r="65" spans="21:49" ht="15.75" customHeight="1">
      <c r="U65" s="64"/>
      <c r="W65" s="64"/>
      <c r="AN65" s="65"/>
      <c r="AW65" s="66"/>
    </row>
    <row r="66" spans="21:49" ht="15.75" customHeight="1">
      <c r="U66" s="64"/>
      <c r="W66" s="64"/>
      <c r="AN66" s="65"/>
      <c r="AW66" s="66"/>
    </row>
    <row r="67" spans="21:49" ht="15.75" customHeight="1">
      <c r="U67" s="64"/>
      <c r="W67" s="64"/>
      <c r="AN67" s="65"/>
      <c r="AW67" s="66"/>
    </row>
    <row r="68" spans="21:49" ht="15.75" customHeight="1">
      <c r="U68" s="64"/>
      <c r="W68" s="64"/>
      <c r="AN68" s="65"/>
      <c r="AW68" s="66"/>
    </row>
    <row r="69" spans="21:49" ht="15.75" customHeight="1">
      <c r="U69" s="64"/>
      <c r="W69" s="64"/>
      <c r="AN69" s="65"/>
      <c r="AW69" s="66"/>
    </row>
    <row r="70" spans="21:49" ht="15.75" customHeight="1">
      <c r="U70" s="64"/>
      <c r="W70" s="64"/>
      <c r="AN70" s="65"/>
      <c r="AW70" s="66"/>
    </row>
    <row r="71" spans="21:49" ht="15.75" customHeight="1">
      <c r="U71" s="64"/>
      <c r="W71" s="64"/>
      <c r="AN71" s="65"/>
      <c r="AW71" s="66"/>
    </row>
    <row r="72" spans="21:49" ht="15.75" customHeight="1">
      <c r="U72" s="64"/>
      <c r="W72" s="64"/>
      <c r="AN72" s="65"/>
      <c r="AW72" s="66"/>
    </row>
    <row r="73" spans="21:49" ht="15.75" customHeight="1">
      <c r="U73" s="64"/>
      <c r="W73" s="64"/>
      <c r="AN73" s="65"/>
      <c r="AW73" s="66"/>
    </row>
    <row r="74" spans="21:49" ht="15.75" customHeight="1">
      <c r="U74" s="64"/>
      <c r="W74" s="64"/>
      <c r="AN74" s="65"/>
      <c r="AW74" s="66"/>
    </row>
    <row r="75" spans="21:49" ht="15.75" customHeight="1">
      <c r="U75" s="64"/>
      <c r="W75" s="64"/>
      <c r="AN75" s="65"/>
      <c r="AW75" s="66"/>
    </row>
    <row r="76" spans="21:49" ht="15.75" customHeight="1">
      <c r="U76" s="64"/>
      <c r="W76" s="64"/>
      <c r="AN76" s="65"/>
      <c r="AW76" s="66"/>
    </row>
    <row r="77" spans="21:49" ht="15.75" customHeight="1">
      <c r="U77" s="64"/>
      <c r="W77" s="64"/>
      <c r="AN77" s="65"/>
      <c r="AW77" s="66"/>
    </row>
    <row r="78" spans="21:49" ht="15.75" customHeight="1">
      <c r="U78" s="64"/>
      <c r="W78" s="64"/>
      <c r="AN78" s="65"/>
      <c r="AW78" s="66"/>
    </row>
    <row r="79" spans="21:49" ht="15.75" customHeight="1">
      <c r="U79" s="64"/>
      <c r="W79" s="64"/>
      <c r="AN79" s="65"/>
      <c r="AW79" s="66"/>
    </row>
    <row r="80" spans="21:49" ht="15.75" customHeight="1">
      <c r="U80" s="64"/>
      <c r="W80" s="64"/>
      <c r="AN80" s="65"/>
      <c r="AW80" s="66"/>
    </row>
    <row r="81" spans="21:49" ht="15.75" customHeight="1">
      <c r="U81" s="64"/>
      <c r="W81" s="64"/>
      <c r="AN81" s="65"/>
      <c r="AW81" s="66"/>
    </row>
    <row r="82" spans="21:49" ht="15.75" customHeight="1">
      <c r="U82" s="64"/>
      <c r="W82" s="64"/>
      <c r="AN82" s="65"/>
      <c r="AW82" s="66"/>
    </row>
    <row r="83" spans="21:49" ht="15.75" customHeight="1">
      <c r="U83" s="64"/>
      <c r="W83" s="64"/>
      <c r="AN83" s="65"/>
      <c r="AW83" s="66"/>
    </row>
    <row r="84" spans="21:49" ht="15.75" customHeight="1">
      <c r="U84" s="64"/>
      <c r="W84" s="64"/>
      <c r="AN84" s="65"/>
      <c r="AW84" s="66"/>
    </row>
    <row r="85" spans="21:49" ht="15.75" customHeight="1">
      <c r="U85" s="64"/>
      <c r="W85" s="64"/>
      <c r="AN85" s="65"/>
      <c r="AW85" s="66"/>
    </row>
    <row r="86" spans="21:49" ht="15.75" customHeight="1">
      <c r="U86" s="64"/>
      <c r="W86" s="64"/>
      <c r="AN86" s="65"/>
      <c r="AW86" s="66"/>
    </row>
    <row r="87" spans="21:49" ht="15.75" customHeight="1">
      <c r="U87" s="64"/>
      <c r="W87" s="64"/>
      <c r="AN87" s="65"/>
      <c r="AW87" s="66"/>
    </row>
    <row r="88" spans="21:49" ht="15.75" customHeight="1">
      <c r="U88" s="64"/>
      <c r="W88" s="64"/>
      <c r="AN88" s="65"/>
      <c r="AW88" s="66"/>
    </row>
    <row r="89" spans="21:49" ht="15.75" customHeight="1">
      <c r="U89" s="64"/>
      <c r="W89" s="64"/>
      <c r="AN89" s="65"/>
      <c r="AW89" s="66"/>
    </row>
    <row r="90" spans="21:49" ht="15.75" customHeight="1">
      <c r="U90" s="64"/>
      <c r="W90" s="64"/>
      <c r="AN90" s="65"/>
      <c r="AW90" s="66"/>
    </row>
    <row r="91" spans="21:49" ht="15.75" customHeight="1">
      <c r="U91" s="64"/>
      <c r="W91" s="64"/>
      <c r="AN91" s="65"/>
      <c r="AW91" s="66"/>
    </row>
    <row r="92" spans="21:49" ht="15.75" customHeight="1">
      <c r="U92" s="64"/>
      <c r="W92" s="64"/>
      <c r="AN92" s="65"/>
      <c r="AW92" s="66"/>
    </row>
    <row r="93" spans="21:49" ht="15.75" customHeight="1">
      <c r="U93" s="64"/>
      <c r="W93" s="64"/>
      <c r="AN93" s="65"/>
      <c r="AW93" s="66"/>
    </row>
    <row r="94" spans="21:49" ht="15.75" customHeight="1">
      <c r="U94" s="64"/>
      <c r="W94" s="64"/>
      <c r="AN94" s="65"/>
      <c r="AW94" s="66"/>
    </row>
    <row r="95" spans="21:49" ht="15.75" customHeight="1">
      <c r="U95" s="64"/>
      <c r="W95" s="64"/>
      <c r="AN95" s="65"/>
      <c r="AW95" s="66"/>
    </row>
    <row r="96" spans="21:49" ht="15.75" customHeight="1">
      <c r="U96" s="64"/>
      <c r="W96" s="64"/>
      <c r="AN96" s="65"/>
      <c r="AW96" s="66"/>
    </row>
    <row r="97" spans="21:49" ht="15.75" customHeight="1">
      <c r="U97" s="64"/>
      <c r="W97" s="64"/>
      <c r="AN97" s="65"/>
      <c r="AW97" s="66"/>
    </row>
    <row r="98" spans="21:49" ht="15.75" customHeight="1">
      <c r="U98" s="64"/>
      <c r="W98" s="64"/>
      <c r="AN98" s="65"/>
      <c r="AW98" s="66"/>
    </row>
    <row r="99" spans="21:49" ht="15.75" customHeight="1">
      <c r="U99" s="64"/>
      <c r="W99" s="64"/>
      <c r="AN99" s="65"/>
      <c r="AW99" s="66"/>
    </row>
    <row r="100" spans="21:49" ht="15.75" customHeight="1">
      <c r="U100" s="64"/>
      <c r="W100" s="64"/>
      <c r="AN100" s="65"/>
      <c r="AW100" s="66"/>
    </row>
    <row r="101" spans="21:49" ht="15.75" customHeight="1">
      <c r="U101" s="64"/>
      <c r="W101" s="64"/>
      <c r="AN101" s="65"/>
      <c r="AW101" s="66"/>
    </row>
    <row r="102" spans="21:49" ht="15.75" customHeight="1">
      <c r="U102" s="64"/>
      <c r="W102" s="64"/>
      <c r="AN102" s="65"/>
      <c r="AW102" s="66"/>
    </row>
    <row r="103" spans="21:49" ht="15.75" customHeight="1">
      <c r="U103" s="64"/>
      <c r="W103" s="64"/>
      <c r="AN103" s="65"/>
      <c r="AW103" s="66"/>
    </row>
    <row r="104" spans="21:49" ht="15.75" customHeight="1">
      <c r="U104" s="64"/>
      <c r="W104" s="64"/>
      <c r="AN104" s="65"/>
      <c r="AW104" s="66"/>
    </row>
    <row r="105" spans="21:49" ht="15.75" customHeight="1">
      <c r="U105" s="64"/>
      <c r="W105" s="64"/>
      <c r="AN105" s="65"/>
      <c r="AW105" s="66"/>
    </row>
    <row r="106" spans="21:49" ht="15.75" customHeight="1">
      <c r="U106" s="64"/>
      <c r="W106" s="64"/>
      <c r="AN106" s="65"/>
      <c r="AW106" s="66"/>
    </row>
    <row r="107" spans="21:49" ht="15.75" customHeight="1">
      <c r="U107" s="64"/>
      <c r="W107" s="64"/>
      <c r="AN107" s="65"/>
      <c r="AW107" s="66"/>
    </row>
    <row r="108" spans="21:49" ht="15.75" customHeight="1">
      <c r="U108" s="64"/>
      <c r="W108" s="64"/>
      <c r="AN108" s="65"/>
      <c r="AW108" s="66"/>
    </row>
    <row r="109" spans="21:49" ht="15.75" customHeight="1">
      <c r="U109" s="64"/>
      <c r="W109" s="64"/>
      <c r="AN109" s="65"/>
      <c r="AW109" s="66"/>
    </row>
    <row r="110" spans="21:49" ht="15.75" customHeight="1">
      <c r="U110" s="64"/>
      <c r="W110" s="64"/>
      <c r="AN110" s="65"/>
      <c r="AW110" s="66"/>
    </row>
    <row r="111" spans="21:49" ht="15.75" customHeight="1">
      <c r="U111" s="64"/>
      <c r="W111" s="64"/>
      <c r="AN111" s="65"/>
      <c r="AW111" s="66"/>
    </row>
    <row r="112" spans="21:49" ht="15.75" customHeight="1">
      <c r="U112" s="64"/>
      <c r="W112" s="64"/>
      <c r="AN112" s="65"/>
      <c r="AW112" s="66"/>
    </row>
    <row r="113" spans="21:49" ht="15.75" customHeight="1">
      <c r="U113" s="64"/>
      <c r="W113" s="64"/>
      <c r="AN113" s="65"/>
      <c r="AW113" s="66"/>
    </row>
    <row r="114" spans="21:49" ht="15.75" customHeight="1">
      <c r="U114" s="64"/>
      <c r="W114" s="64"/>
      <c r="AN114" s="65"/>
      <c r="AW114" s="66"/>
    </row>
    <row r="115" spans="21:49" ht="15.75" customHeight="1">
      <c r="U115" s="64"/>
      <c r="W115" s="64"/>
      <c r="AN115" s="65"/>
      <c r="AW115" s="66"/>
    </row>
    <row r="116" spans="21:49" ht="15.75" customHeight="1">
      <c r="U116" s="64"/>
      <c r="W116" s="64"/>
      <c r="AN116" s="65"/>
      <c r="AW116" s="66"/>
    </row>
    <row r="117" spans="21:49" ht="15.75" customHeight="1">
      <c r="U117" s="64"/>
      <c r="W117" s="64"/>
      <c r="AN117" s="65"/>
      <c r="AW117" s="66"/>
    </row>
    <row r="118" spans="21:49" ht="15.75" customHeight="1">
      <c r="U118" s="64"/>
      <c r="W118" s="64"/>
      <c r="AN118" s="65"/>
      <c r="AW118" s="66"/>
    </row>
    <row r="119" spans="21:49" ht="15.75" customHeight="1">
      <c r="U119" s="64"/>
      <c r="W119" s="64"/>
      <c r="AN119" s="65"/>
      <c r="AW119" s="66"/>
    </row>
    <row r="120" spans="21:49" ht="15.75" customHeight="1">
      <c r="U120" s="64"/>
      <c r="W120" s="64"/>
      <c r="AN120" s="65"/>
      <c r="AW120" s="66"/>
    </row>
    <row r="121" spans="21:49" ht="15.75" customHeight="1">
      <c r="U121" s="64"/>
      <c r="W121" s="64"/>
      <c r="AN121" s="65"/>
      <c r="AW121" s="66"/>
    </row>
    <row r="122" spans="21:49" ht="15.75" customHeight="1">
      <c r="U122" s="64"/>
      <c r="W122" s="64"/>
      <c r="AN122" s="65"/>
      <c r="AW122" s="66"/>
    </row>
    <row r="123" spans="21:49" ht="15.75" customHeight="1">
      <c r="U123" s="64"/>
      <c r="W123" s="64"/>
      <c r="AN123" s="65"/>
      <c r="AW123" s="66"/>
    </row>
    <row r="124" spans="21:49" ht="15.75" customHeight="1">
      <c r="U124" s="64"/>
      <c r="W124" s="64"/>
      <c r="AN124" s="65"/>
      <c r="AW124" s="66"/>
    </row>
    <row r="125" spans="21:49" ht="15.75" customHeight="1">
      <c r="U125" s="64"/>
      <c r="W125" s="64"/>
      <c r="AN125" s="65"/>
      <c r="AW125" s="66"/>
    </row>
    <row r="126" spans="21:49" ht="15.75" customHeight="1">
      <c r="U126" s="64"/>
      <c r="W126" s="64"/>
      <c r="AN126" s="65"/>
      <c r="AW126" s="66"/>
    </row>
    <row r="127" spans="21:49" ht="15.75" customHeight="1">
      <c r="U127" s="64"/>
      <c r="W127" s="64"/>
      <c r="AN127" s="65"/>
      <c r="AW127" s="66"/>
    </row>
    <row r="128" spans="21:49" ht="15.75" customHeight="1">
      <c r="U128" s="64"/>
      <c r="W128" s="64"/>
      <c r="AN128" s="65"/>
      <c r="AW128" s="66"/>
    </row>
    <row r="129" spans="21:49" ht="15.75" customHeight="1">
      <c r="U129" s="64"/>
      <c r="W129" s="64"/>
      <c r="AN129" s="65"/>
      <c r="AW129" s="66"/>
    </row>
    <row r="130" spans="21:49" ht="15.75" customHeight="1">
      <c r="U130" s="64"/>
      <c r="W130" s="64"/>
      <c r="AN130" s="65"/>
      <c r="AW130" s="66"/>
    </row>
    <row r="131" spans="21:49" ht="15.75" customHeight="1">
      <c r="U131" s="64"/>
      <c r="W131" s="64"/>
      <c r="AN131" s="65"/>
      <c r="AW131" s="66"/>
    </row>
    <row r="132" spans="21:49" ht="15.75" customHeight="1">
      <c r="U132" s="64"/>
      <c r="W132" s="64"/>
      <c r="AN132" s="65"/>
      <c r="AW132" s="66"/>
    </row>
    <row r="133" spans="21:49" ht="15.75" customHeight="1">
      <c r="U133" s="64"/>
      <c r="W133" s="64"/>
      <c r="AN133" s="65"/>
      <c r="AW133" s="66"/>
    </row>
    <row r="134" spans="21:49" ht="15.75" customHeight="1">
      <c r="U134" s="64"/>
      <c r="W134" s="64"/>
      <c r="AN134" s="65"/>
      <c r="AW134" s="66"/>
    </row>
    <row r="135" spans="21:49" ht="15.75" customHeight="1">
      <c r="U135" s="64"/>
      <c r="W135" s="64"/>
      <c r="AN135" s="65"/>
      <c r="AW135" s="66"/>
    </row>
    <row r="136" spans="21:49" ht="15.75" customHeight="1">
      <c r="U136" s="64"/>
      <c r="W136" s="64"/>
      <c r="AN136" s="65"/>
      <c r="AW136" s="66"/>
    </row>
    <row r="137" spans="21:49" ht="15.75" customHeight="1">
      <c r="U137" s="64"/>
      <c r="W137" s="64"/>
      <c r="AN137" s="65"/>
      <c r="AW137" s="66"/>
    </row>
    <row r="138" spans="21:49" ht="15.75" customHeight="1">
      <c r="U138" s="64"/>
      <c r="W138" s="64"/>
      <c r="AN138" s="65"/>
      <c r="AW138" s="66"/>
    </row>
    <row r="139" spans="21:49" ht="15.75" customHeight="1">
      <c r="U139" s="64"/>
      <c r="W139" s="64"/>
      <c r="AN139" s="65"/>
      <c r="AW139" s="66"/>
    </row>
    <row r="140" spans="21:49" ht="15.75" customHeight="1">
      <c r="U140" s="64"/>
      <c r="W140" s="64"/>
      <c r="AN140" s="65"/>
      <c r="AW140" s="66"/>
    </row>
    <row r="141" spans="21:49" ht="15.75" customHeight="1">
      <c r="U141" s="64"/>
      <c r="W141" s="64"/>
      <c r="AN141" s="65"/>
      <c r="AW141" s="66"/>
    </row>
    <row r="142" spans="21:49" ht="15.75" customHeight="1">
      <c r="U142" s="64"/>
      <c r="W142" s="64"/>
      <c r="AN142" s="65"/>
      <c r="AW142" s="66"/>
    </row>
    <row r="143" spans="21:49" ht="15.75" customHeight="1">
      <c r="U143" s="64"/>
      <c r="W143" s="64"/>
      <c r="AN143" s="65"/>
      <c r="AW143" s="66"/>
    </row>
    <row r="144" spans="21:49" ht="15.75" customHeight="1">
      <c r="U144" s="64"/>
      <c r="W144" s="64"/>
      <c r="AN144" s="65"/>
      <c r="AW144" s="66"/>
    </row>
    <row r="145" spans="21:49" ht="15.75" customHeight="1">
      <c r="U145" s="64"/>
      <c r="W145" s="64"/>
      <c r="AN145" s="65"/>
      <c r="AW145" s="66"/>
    </row>
    <row r="146" spans="21:49" ht="15.75" customHeight="1">
      <c r="U146" s="64"/>
      <c r="W146" s="64"/>
      <c r="AN146" s="65"/>
      <c r="AW146" s="66"/>
    </row>
    <row r="147" spans="21:49" ht="15.75" customHeight="1">
      <c r="U147" s="64"/>
      <c r="W147" s="64"/>
      <c r="AN147" s="65"/>
      <c r="AW147" s="66"/>
    </row>
    <row r="148" spans="21:49" ht="15.75" customHeight="1">
      <c r="U148" s="64"/>
      <c r="W148" s="64"/>
      <c r="AN148" s="65"/>
      <c r="AW148" s="66"/>
    </row>
    <row r="149" spans="21:49" ht="15.75" customHeight="1">
      <c r="U149" s="64"/>
      <c r="W149" s="64"/>
      <c r="AN149" s="65"/>
      <c r="AW149" s="66"/>
    </row>
    <row r="150" spans="21:49" ht="15.75" customHeight="1">
      <c r="U150" s="64"/>
      <c r="W150" s="64"/>
      <c r="AN150" s="65"/>
      <c r="AW150" s="66"/>
    </row>
    <row r="151" spans="21:49" ht="15.75" customHeight="1">
      <c r="U151" s="64"/>
      <c r="W151" s="64"/>
      <c r="AN151" s="65"/>
      <c r="AW151" s="66"/>
    </row>
    <row r="152" spans="21:49" ht="15.75" customHeight="1">
      <c r="U152" s="64"/>
      <c r="W152" s="64"/>
      <c r="AN152" s="65"/>
      <c r="AW152" s="66"/>
    </row>
    <row r="153" spans="21:49" ht="15.75" customHeight="1">
      <c r="U153" s="64"/>
      <c r="W153" s="64"/>
      <c r="AN153" s="65"/>
      <c r="AW153" s="66"/>
    </row>
    <row r="154" spans="21:49" ht="15.75" customHeight="1">
      <c r="U154" s="64"/>
      <c r="W154" s="64"/>
      <c r="AN154" s="65"/>
      <c r="AW154" s="66"/>
    </row>
    <row r="155" spans="21:49" ht="15.75" customHeight="1">
      <c r="U155" s="64"/>
      <c r="W155" s="64"/>
      <c r="AN155" s="65"/>
      <c r="AW155" s="66"/>
    </row>
    <row r="156" spans="21:49" ht="15.75" customHeight="1">
      <c r="U156" s="64"/>
      <c r="W156" s="64"/>
      <c r="AN156" s="65"/>
      <c r="AW156" s="66"/>
    </row>
    <row r="157" spans="21:49" ht="15.75" customHeight="1">
      <c r="U157" s="64"/>
      <c r="W157" s="64"/>
      <c r="AN157" s="65"/>
      <c r="AW157" s="66"/>
    </row>
    <row r="158" spans="21:49" ht="15.75" customHeight="1">
      <c r="U158" s="64"/>
      <c r="W158" s="64"/>
      <c r="AN158" s="65"/>
      <c r="AW158" s="66"/>
    </row>
    <row r="159" spans="21:49" ht="15.75" customHeight="1">
      <c r="U159" s="64"/>
      <c r="W159" s="64"/>
      <c r="AN159" s="65"/>
      <c r="AW159" s="66"/>
    </row>
    <row r="160" spans="21:49" ht="15.75" customHeight="1">
      <c r="U160" s="64"/>
      <c r="W160" s="64"/>
      <c r="AN160" s="65"/>
      <c r="AW160" s="66"/>
    </row>
    <row r="161" spans="21:49" ht="15.75" customHeight="1">
      <c r="U161" s="64"/>
      <c r="W161" s="64"/>
      <c r="AN161" s="65"/>
      <c r="AW161" s="66"/>
    </row>
    <row r="162" spans="21:49" ht="15.75" customHeight="1">
      <c r="U162" s="64"/>
      <c r="W162" s="64"/>
      <c r="AN162" s="65"/>
      <c r="AW162" s="66"/>
    </row>
    <row r="163" spans="21:49" ht="15.75" customHeight="1">
      <c r="U163" s="64"/>
      <c r="W163" s="64"/>
      <c r="AN163" s="65"/>
      <c r="AW163" s="66"/>
    </row>
    <row r="164" spans="21:49" ht="15.75" customHeight="1">
      <c r="U164" s="64"/>
      <c r="W164" s="64"/>
      <c r="AN164" s="65"/>
      <c r="AW164" s="66"/>
    </row>
    <row r="165" spans="21:49" ht="15.75" customHeight="1">
      <c r="U165" s="64"/>
      <c r="W165" s="64"/>
      <c r="AN165" s="65"/>
      <c r="AW165" s="66"/>
    </row>
    <row r="166" spans="21:49" ht="15.75" customHeight="1">
      <c r="U166" s="64"/>
      <c r="W166" s="64"/>
      <c r="AN166" s="65"/>
      <c r="AW166" s="66"/>
    </row>
    <row r="167" spans="21:49" ht="15.75" customHeight="1">
      <c r="U167" s="64"/>
      <c r="W167" s="64"/>
      <c r="AN167" s="65"/>
      <c r="AW167" s="66"/>
    </row>
    <row r="168" spans="21:49" ht="15.75" customHeight="1">
      <c r="U168" s="64"/>
      <c r="W168" s="64"/>
      <c r="AN168" s="65"/>
      <c r="AW168" s="66"/>
    </row>
    <row r="169" spans="21:49" ht="15.75" customHeight="1">
      <c r="U169" s="64"/>
      <c r="W169" s="64"/>
      <c r="AN169" s="65"/>
      <c r="AW169" s="66"/>
    </row>
    <row r="170" spans="21:49" ht="15.75" customHeight="1">
      <c r="U170" s="64"/>
      <c r="W170" s="64"/>
      <c r="AN170" s="65"/>
      <c r="AW170" s="66"/>
    </row>
    <row r="171" spans="21:49" ht="15.75" customHeight="1">
      <c r="U171" s="64"/>
      <c r="W171" s="64"/>
      <c r="AN171" s="65"/>
      <c r="AW171" s="66"/>
    </row>
    <row r="172" spans="21:49" ht="15.75" customHeight="1">
      <c r="U172" s="64"/>
      <c r="W172" s="64"/>
      <c r="AN172" s="65"/>
      <c r="AW172" s="66"/>
    </row>
    <row r="173" spans="21:49" ht="15.75" customHeight="1">
      <c r="U173" s="64"/>
      <c r="W173" s="64"/>
      <c r="AN173" s="65"/>
      <c r="AW173" s="66"/>
    </row>
    <row r="174" spans="21:49" ht="15.75" customHeight="1">
      <c r="U174" s="64"/>
      <c r="W174" s="64"/>
      <c r="AN174" s="65"/>
      <c r="AW174" s="66"/>
    </row>
    <row r="175" spans="21:49" ht="15.75" customHeight="1">
      <c r="U175" s="64"/>
      <c r="W175" s="64"/>
      <c r="AN175" s="65"/>
      <c r="AW175" s="66"/>
    </row>
    <row r="176" spans="21:49" ht="15.75" customHeight="1">
      <c r="U176" s="64"/>
      <c r="W176" s="64"/>
      <c r="AN176" s="65"/>
      <c r="AW176" s="66"/>
    </row>
    <row r="177" spans="21:49" ht="15.75" customHeight="1">
      <c r="U177" s="64"/>
      <c r="W177" s="64"/>
      <c r="AN177" s="65"/>
      <c r="AW177" s="66"/>
    </row>
    <row r="178" spans="21:49" ht="15.75" customHeight="1">
      <c r="U178" s="64"/>
      <c r="W178" s="64"/>
      <c r="AN178" s="65"/>
      <c r="AW178" s="66"/>
    </row>
    <row r="179" spans="21:49" ht="15.75" customHeight="1">
      <c r="U179" s="64"/>
      <c r="W179" s="64"/>
      <c r="AN179" s="65"/>
      <c r="AW179" s="66"/>
    </row>
    <row r="180" spans="21:49" ht="15.75" customHeight="1">
      <c r="U180" s="64"/>
      <c r="W180" s="64"/>
      <c r="AN180" s="65"/>
      <c r="AW180" s="66"/>
    </row>
    <row r="181" spans="21:49" ht="15.75" customHeight="1">
      <c r="U181" s="64"/>
      <c r="W181" s="64"/>
      <c r="AN181" s="65"/>
      <c r="AW181" s="66"/>
    </row>
    <row r="182" spans="21:49" ht="15.75" customHeight="1">
      <c r="U182" s="64"/>
      <c r="W182" s="64"/>
      <c r="AN182" s="65"/>
      <c r="AW182" s="66"/>
    </row>
    <row r="183" spans="21:49" ht="15.75" customHeight="1">
      <c r="U183" s="64"/>
      <c r="W183" s="64"/>
      <c r="AN183" s="65"/>
      <c r="AW183" s="66"/>
    </row>
    <row r="184" spans="21:49" ht="15.75" customHeight="1">
      <c r="U184" s="64"/>
      <c r="W184" s="64"/>
      <c r="AN184" s="65"/>
      <c r="AW184" s="66"/>
    </row>
    <row r="185" spans="21:49" ht="15.75" customHeight="1">
      <c r="U185" s="64"/>
      <c r="W185" s="64"/>
      <c r="AN185" s="65"/>
      <c r="AW185" s="66"/>
    </row>
    <row r="186" spans="21:49" ht="15.75" customHeight="1">
      <c r="U186" s="64"/>
      <c r="W186" s="64"/>
      <c r="AN186" s="65"/>
      <c r="AW186" s="66"/>
    </row>
    <row r="187" spans="21:49" ht="15.75" customHeight="1">
      <c r="U187" s="64"/>
      <c r="W187" s="64"/>
      <c r="AN187" s="65"/>
      <c r="AW187" s="66"/>
    </row>
    <row r="188" spans="21:49" ht="15.75" customHeight="1">
      <c r="U188" s="64"/>
      <c r="W188" s="64"/>
      <c r="AN188" s="65"/>
      <c r="AW188" s="66"/>
    </row>
    <row r="189" spans="21:49" ht="15.75" customHeight="1">
      <c r="U189" s="64"/>
      <c r="W189" s="64"/>
      <c r="AN189" s="65"/>
      <c r="AW189" s="66"/>
    </row>
    <row r="190" spans="21:49" ht="15.75" customHeight="1">
      <c r="U190" s="64"/>
      <c r="W190" s="64"/>
      <c r="AN190" s="65"/>
      <c r="AW190" s="66"/>
    </row>
    <row r="191" spans="21:49" ht="15.75" customHeight="1">
      <c r="U191" s="64"/>
      <c r="W191" s="64"/>
      <c r="AN191" s="65"/>
      <c r="AW191" s="66"/>
    </row>
    <row r="192" spans="21:49" ht="15.75" customHeight="1">
      <c r="U192" s="64"/>
      <c r="W192" s="64"/>
      <c r="AN192" s="65"/>
      <c r="AW192" s="66"/>
    </row>
    <row r="193" spans="21:49" ht="15.75" customHeight="1">
      <c r="U193" s="64"/>
      <c r="W193" s="64"/>
      <c r="AN193" s="65"/>
      <c r="AW193" s="66"/>
    </row>
    <row r="194" spans="21:49" ht="15.75" customHeight="1">
      <c r="U194" s="64"/>
      <c r="W194" s="64"/>
      <c r="AN194" s="65"/>
      <c r="AW194" s="66"/>
    </row>
    <row r="195" spans="21:49" ht="15.75" customHeight="1">
      <c r="U195" s="64"/>
      <c r="W195" s="64"/>
      <c r="AN195" s="65"/>
      <c r="AW195" s="66"/>
    </row>
    <row r="196" spans="21:49" ht="15.75" customHeight="1">
      <c r="U196" s="64"/>
      <c r="W196" s="64"/>
      <c r="AN196" s="65"/>
      <c r="AW196" s="66"/>
    </row>
    <row r="197" spans="21:49" ht="15.75" customHeight="1">
      <c r="U197" s="64"/>
      <c r="W197" s="64"/>
      <c r="AN197" s="65"/>
      <c r="AW197" s="66"/>
    </row>
    <row r="198" spans="21:49" ht="15.75" customHeight="1">
      <c r="U198" s="64"/>
      <c r="W198" s="64"/>
      <c r="AN198" s="65"/>
      <c r="AW198" s="66"/>
    </row>
    <row r="199" spans="21:49" ht="15.75" customHeight="1">
      <c r="U199" s="64"/>
      <c r="W199" s="64"/>
      <c r="AN199" s="65"/>
      <c r="AW199" s="66"/>
    </row>
    <row r="200" spans="21:49" ht="15.75" customHeight="1">
      <c r="U200" s="64"/>
      <c r="W200" s="64"/>
      <c r="AN200" s="65"/>
      <c r="AW200" s="66"/>
    </row>
    <row r="201" spans="21:49" ht="15.75" customHeight="1">
      <c r="U201" s="64"/>
      <c r="W201" s="64"/>
      <c r="AN201" s="65"/>
      <c r="AW201" s="66"/>
    </row>
    <row r="202" spans="21:49" ht="15.75" customHeight="1">
      <c r="U202" s="64"/>
      <c r="W202" s="64"/>
      <c r="AN202" s="65"/>
      <c r="AW202" s="66"/>
    </row>
    <row r="203" spans="21:49" ht="15.75" customHeight="1">
      <c r="U203" s="64"/>
      <c r="W203" s="64"/>
      <c r="AN203" s="65"/>
      <c r="AW203" s="66"/>
    </row>
    <row r="204" spans="21:49" ht="15.75" customHeight="1">
      <c r="U204" s="64"/>
      <c r="W204" s="64"/>
      <c r="AN204" s="65"/>
      <c r="AW204" s="66"/>
    </row>
    <row r="205" spans="21:49" ht="15.75" customHeight="1">
      <c r="U205" s="64"/>
      <c r="W205" s="64"/>
      <c r="AN205" s="65"/>
      <c r="AW205" s="66"/>
    </row>
    <row r="206" spans="21:49" ht="15.75" customHeight="1">
      <c r="U206" s="64"/>
      <c r="W206" s="64"/>
      <c r="AN206" s="65"/>
      <c r="AW206" s="66"/>
    </row>
    <row r="207" spans="21:49" ht="15.75" customHeight="1">
      <c r="U207" s="64"/>
      <c r="W207" s="64"/>
      <c r="AN207" s="65"/>
      <c r="AW207" s="66"/>
    </row>
    <row r="208" spans="21:49" ht="15.75" customHeight="1">
      <c r="U208" s="64"/>
      <c r="W208" s="64"/>
      <c r="AN208" s="65"/>
      <c r="AW208" s="66"/>
    </row>
    <row r="209" spans="21:49" ht="15.75" customHeight="1">
      <c r="U209" s="64"/>
      <c r="W209" s="64"/>
      <c r="AN209" s="65"/>
      <c r="AW209" s="66"/>
    </row>
    <row r="210" spans="21:49" ht="15.75" customHeight="1">
      <c r="U210" s="64"/>
      <c r="W210" s="64"/>
      <c r="AN210" s="65"/>
      <c r="AW210" s="66"/>
    </row>
    <row r="211" spans="21:49" ht="15.75" customHeight="1">
      <c r="U211" s="64"/>
      <c r="W211" s="64"/>
      <c r="AN211" s="65"/>
      <c r="AW211" s="66"/>
    </row>
    <row r="212" spans="21:49" ht="15.75" customHeight="1">
      <c r="U212" s="64"/>
      <c r="W212" s="64"/>
      <c r="AN212" s="65"/>
      <c r="AW212" s="66"/>
    </row>
    <row r="213" spans="21:49" ht="15.75" customHeight="1">
      <c r="U213" s="64"/>
      <c r="W213" s="64"/>
      <c r="AN213" s="65"/>
      <c r="AW213" s="66"/>
    </row>
    <row r="214" spans="21:49" ht="15.75" customHeight="1">
      <c r="U214" s="64"/>
      <c r="W214" s="64"/>
      <c r="AN214" s="65"/>
      <c r="AW214" s="66"/>
    </row>
    <row r="215" spans="21:49" ht="15.75" customHeight="1">
      <c r="U215" s="64"/>
      <c r="W215" s="64"/>
      <c r="AN215" s="65"/>
      <c r="AW215" s="66"/>
    </row>
    <row r="216" spans="21:49" ht="15.75" customHeight="1">
      <c r="U216" s="64"/>
      <c r="W216" s="64"/>
      <c r="AN216" s="65"/>
      <c r="AW216" s="66"/>
    </row>
    <row r="217" spans="21:49" ht="15.75" customHeight="1">
      <c r="U217" s="64"/>
      <c r="W217" s="64"/>
      <c r="AN217" s="65"/>
      <c r="AW217" s="66"/>
    </row>
    <row r="218" spans="21:49" ht="15.75" customHeight="1">
      <c r="U218" s="64"/>
      <c r="W218" s="64"/>
      <c r="AN218" s="65"/>
      <c r="AW218" s="66"/>
    </row>
    <row r="219" spans="21:49" ht="15.75" customHeight="1">
      <c r="U219" s="64"/>
      <c r="W219" s="64"/>
      <c r="AN219" s="65"/>
      <c r="AW219" s="66"/>
    </row>
    <row r="220" spans="21:49" ht="15.75" customHeight="1">
      <c r="U220" s="64"/>
      <c r="W220" s="64"/>
      <c r="AN220" s="65"/>
      <c r="AW220" s="66"/>
    </row>
    <row r="221" spans="21:49" ht="15.75" customHeight="1">
      <c r="U221" s="64"/>
      <c r="W221" s="64"/>
      <c r="AN221" s="65"/>
      <c r="AW221" s="66"/>
    </row>
    <row r="222" spans="21:49" ht="15.75" customHeight="1">
      <c r="U222" s="64"/>
      <c r="W222" s="64"/>
      <c r="AN222" s="65"/>
      <c r="AW222" s="66"/>
    </row>
    <row r="223" spans="21:49" ht="15.75" customHeight="1">
      <c r="U223" s="64"/>
      <c r="W223" s="64"/>
      <c r="AN223" s="65"/>
      <c r="AW223" s="66"/>
    </row>
    <row r="224" spans="21:49" ht="15.75" customHeight="1">
      <c r="U224" s="64"/>
      <c r="W224" s="64"/>
      <c r="AN224" s="65"/>
      <c r="AW224" s="66"/>
    </row>
    <row r="225" spans="21:49" ht="15.75" customHeight="1">
      <c r="U225" s="64"/>
      <c r="W225" s="64"/>
      <c r="AN225" s="65"/>
      <c r="AW225" s="66"/>
    </row>
    <row r="226" spans="21:49" ht="15.75" customHeight="1">
      <c r="U226" s="64"/>
      <c r="W226" s="64"/>
      <c r="AN226" s="65"/>
      <c r="AW226" s="66"/>
    </row>
    <row r="227" spans="21:49" ht="15.75" customHeight="1">
      <c r="U227" s="64"/>
      <c r="W227" s="64"/>
      <c r="AN227" s="65"/>
      <c r="AW227" s="66"/>
    </row>
    <row r="228" spans="21:49" ht="15.75" customHeight="1">
      <c r="U228" s="64"/>
      <c r="W228" s="64"/>
      <c r="AN228" s="65"/>
      <c r="AW228" s="66"/>
    </row>
    <row r="229" spans="21:49" ht="15.75" customHeight="1">
      <c r="U229" s="64"/>
      <c r="W229" s="64"/>
      <c r="AN229" s="65"/>
      <c r="AW229" s="66"/>
    </row>
    <row r="230" spans="21:49" ht="15.75" customHeight="1">
      <c r="U230" s="64"/>
      <c r="W230" s="64"/>
      <c r="AN230" s="65"/>
      <c r="AW230" s="66"/>
    </row>
    <row r="231" spans="21:49" ht="15.75" customHeight="1">
      <c r="U231" s="64"/>
      <c r="W231" s="64"/>
      <c r="AN231" s="65"/>
      <c r="AW231" s="66"/>
    </row>
    <row r="232" spans="21:49" ht="15.75" customHeight="1">
      <c r="U232" s="64"/>
      <c r="W232" s="64"/>
      <c r="AN232" s="65"/>
      <c r="AW232" s="66"/>
    </row>
    <row r="233" spans="21:49" ht="15.75" customHeight="1">
      <c r="U233" s="64"/>
      <c r="W233" s="64"/>
      <c r="AN233" s="65"/>
      <c r="AW233" s="66"/>
    </row>
    <row r="234" spans="21:49" ht="15.75" customHeight="1">
      <c r="U234" s="64"/>
      <c r="W234" s="64"/>
      <c r="AN234" s="65"/>
      <c r="AW234" s="66"/>
    </row>
    <row r="235" spans="21:49" ht="15.75" customHeight="1">
      <c r="U235" s="64"/>
      <c r="W235" s="64"/>
      <c r="AN235" s="65"/>
      <c r="AW235" s="66"/>
    </row>
    <row r="236" spans="21:49" ht="15.75" customHeight="1">
      <c r="U236" s="64"/>
      <c r="W236" s="64"/>
      <c r="AN236" s="65"/>
      <c r="AW236" s="66"/>
    </row>
    <row r="237" spans="21:49" ht="15.75" customHeight="1">
      <c r="U237" s="64"/>
      <c r="W237" s="64"/>
      <c r="AN237" s="65"/>
      <c r="AW237" s="66"/>
    </row>
    <row r="238" spans="21:49" ht="15.75" customHeight="1">
      <c r="U238" s="64"/>
      <c r="W238" s="64"/>
      <c r="AN238" s="65"/>
      <c r="AW238" s="66"/>
    </row>
    <row r="239" spans="21:49" ht="15.75" customHeight="1">
      <c r="U239" s="64"/>
      <c r="W239" s="64"/>
      <c r="AN239" s="65"/>
      <c r="AW239" s="66"/>
    </row>
    <row r="240" spans="21:49" ht="15.75" customHeight="1">
      <c r="U240" s="64"/>
      <c r="W240" s="64"/>
      <c r="AN240" s="65"/>
      <c r="AW240" s="66"/>
    </row>
    <row r="241" spans="21:49" ht="15.75" customHeight="1">
      <c r="U241" s="64"/>
      <c r="W241" s="64"/>
      <c r="AN241" s="65"/>
      <c r="AW241" s="66"/>
    </row>
    <row r="242" spans="21:49" ht="15.75" customHeight="1">
      <c r="U242" s="64"/>
      <c r="W242" s="64"/>
      <c r="AN242" s="65"/>
      <c r="AW242" s="66"/>
    </row>
    <row r="243" spans="21:49" ht="15.75" customHeight="1">
      <c r="U243" s="64"/>
      <c r="W243" s="64"/>
      <c r="AN243" s="65"/>
      <c r="AW243" s="66"/>
    </row>
    <row r="244" spans="21:49" ht="15.75" customHeight="1">
      <c r="U244" s="64"/>
      <c r="W244" s="64"/>
      <c r="AN244" s="65"/>
      <c r="AW244" s="66"/>
    </row>
    <row r="245" spans="21:49" ht="15.75" customHeight="1">
      <c r="U245" s="64"/>
      <c r="W245" s="64"/>
      <c r="AN245" s="65"/>
      <c r="AW245" s="66"/>
    </row>
    <row r="246" spans="21:49" ht="15.75" customHeight="1">
      <c r="U246" s="64"/>
      <c r="W246" s="64"/>
      <c r="AN246" s="65"/>
      <c r="AW246" s="66"/>
    </row>
    <row r="247" spans="21:49" ht="15.75" customHeight="1">
      <c r="U247" s="64"/>
      <c r="W247" s="64"/>
      <c r="AN247" s="65"/>
      <c r="AW247" s="66"/>
    </row>
    <row r="248" spans="21:49" ht="15.75" customHeight="1">
      <c r="U248" s="64"/>
      <c r="W248" s="64"/>
      <c r="AN248" s="65"/>
      <c r="AW248" s="66"/>
    </row>
    <row r="249" spans="21:49" ht="15.75" customHeight="1">
      <c r="U249" s="64"/>
      <c r="W249" s="64"/>
      <c r="AN249" s="65"/>
      <c r="AW249" s="66"/>
    </row>
    <row r="250" spans="21:49" ht="15.75" customHeight="1">
      <c r="U250" s="64"/>
      <c r="W250" s="64"/>
      <c r="AN250" s="65"/>
      <c r="AW250" s="66"/>
    </row>
    <row r="251" spans="21:49" ht="15.75" customHeight="1">
      <c r="U251" s="64"/>
      <c r="W251" s="64"/>
      <c r="AN251" s="65"/>
      <c r="AW251" s="66"/>
    </row>
    <row r="252" spans="21:49" ht="15.75" customHeight="1">
      <c r="U252" s="64"/>
      <c r="W252" s="64"/>
      <c r="AN252" s="65"/>
      <c r="AW252" s="66"/>
    </row>
    <row r="253" spans="21:49" ht="15.75" customHeight="1">
      <c r="U253" s="64"/>
      <c r="W253" s="64"/>
      <c r="AN253" s="65"/>
      <c r="AW253" s="66"/>
    </row>
    <row r="254" spans="21:49" ht="15.75" customHeight="1">
      <c r="U254" s="64"/>
      <c r="W254" s="64"/>
      <c r="AN254" s="65"/>
      <c r="AW254" s="66"/>
    </row>
    <row r="255" spans="21:49" ht="15.75" customHeight="1">
      <c r="U255" s="64"/>
      <c r="W255" s="64"/>
      <c r="AN255" s="65"/>
      <c r="AW255" s="66"/>
    </row>
    <row r="256" spans="21:49" ht="15.75" customHeight="1">
      <c r="U256" s="64"/>
      <c r="W256" s="64"/>
      <c r="AN256" s="65"/>
      <c r="AW256" s="66"/>
    </row>
    <row r="257" spans="21:49" ht="15.75" customHeight="1">
      <c r="U257" s="64"/>
      <c r="W257" s="64"/>
      <c r="AN257" s="65"/>
      <c r="AW257" s="66"/>
    </row>
    <row r="258" spans="21:49" ht="15.75" customHeight="1">
      <c r="U258" s="64"/>
      <c r="W258" s="64"/>
      <c r="AN258" s="65"/>
      <c r="AW258" s="66"/>
    </row>
    <row r="259" spans="21:49" ht="15.75" customHeight="1">
      <c r="U259" s="64"/>
      <c r="W259" s="64"/>
      <c r="AN259" s="65"/>
      <c r="AW259" s="66"/>
    </row>
    <row r="260" spans="21:49" ht="15.75" customHeight="1">
      <c r="U260" s="64"/>
      <c r="W260" s="64"/>
      <c r="AN260" s="65"/>
      <c r="AW260" s="66"/>
    </row>
    <row r="261" spans="21:49" ht="15.75" customHeight="1">
      <c r="U261" s="64"/>
      <c r="W261" s="64"/>
      <c r="AN261" s="65"/>
      <c r="AW261" s="66"/>
    </row>
    <row r="262" spans="21:49" ht="15.75" customHeight="1">
      <c r="U262" s="64"/>
      <c r="W262" s="64"/>
      <c r="AN262" s="65"/>
      <c r="AW262" s="66"/>
    </row>
    <row r="263" spans="21:49" ht="15.75" customHeight="1">
      <c r="U263" s="64"/>
      <c r="W263" s="64"/>
      <c r="AN263" s="65"/>
      <c r="AW263" s="66"/>
    </row>
    <row r="264" spans="21:49" ht="15.75" customHeight="1">
      <c r="U264" s="64"/>
      <c r="W264" s="64"/>
      <c r="AN264" s="65"/>
      <c r="AW264" s="66"/>
    </row>
    <row r="265" spans="21:49" ht="15.75" customHeight="1">
      <c r="U265" s="64"/>
      <c r="W265" s="64"/>
      <c r="AN265" s="65"/>
      <c r="AW265" s="66"/>
    </row>
    <row r="266" spans="21:49" ht="15.75" customHeight="1">
      <c r="U266" s="64"/>
      <c r="W266" s="64"/>
      <c r="AN266" s="65"/>
      <c r="AW266" s="66"/>
    </row>
    <row r="267" spans="21:49" ht="15.75" customHeight="1">
      <c r="U267" s="64"/>
      <c r="W267" s="64"/>
      <c r="AN267" s="65"/>
      <c r="AW267" s="66"/>
    </row>
    <row r="268" spans="21:49" ht="15.75" customHeight="1">
      <c r="U268" s="64"/>
      <c r="W268" s="64"/>
      <c r="AN268" s="65"/>
      <c r="AW268" s="66"/>
    </row>
    <row r="269" spans="21:49" ht="15.75" customHeight="1">
      <c r="U269" s="64"/>
      <c r="W269" s="64"/>
      <c r="AN269" s="65"/>
      <c r="AW269" s="66"/>
    </row>
    <row r="270" spans="21:49" ht="15.75" customHeight="1">
      <c r="U270" s="64"/>
      <c r="W270" s="64"/>
      <c r="AN270" s="65"/>
      <c r="AW270" s="66"/>
    </row>
    <row r="271" spans="21:49" ht="15.75" customHeight="1">
      <c r="U271" s="64"/>
      <c r="W271" s="64"/>
      <c r="AN271" s="65"/>
      <c r="AW271" s="66"/>
    </row>
    <row r="272" spans="21:49" ht="15.75" customHeight="1">
      <c r="U272" s="64"/>
      <c r="W272" s="64"/>
      <c r="AN272" s="65"/>
      <c r="AW272" s="66"/>
    </row>
    <row r="273" spans="21:49" ht="15.75" customHeight="1">
      <c r="U273" s="64"/>
      <c r="W273" s="64"/>
      <c r="AN273" s="65"/>
      <c r="AW273" s="66"/>
    </row>
    <row r="274" spans="21:49" ht="15.75" customHeight="1">
      <c r="U274" s="64"/>
      <c r="W274" s="64"/>
      <c r="AN274" s="65"/>
      <c r="AW274" s="66"/>
    </row>
    <row r="275" spans="21:49" ht="15.75" customHeight="1">
      <c r="U275" s="64"/>
      <c r="W275" s="64"/>
      <c r="AN275" s="65"/>
      <c r="AW275" s="66"/>
    </row>
    <row r="276" spans="21:49" ht="15.75" customHeight="1">
      <c r="U276" s="64"/>
      <c r="W276" s="64"/>
      <c r="AN276" s="65"/>
      <c r="AW276" s="66"/>
    </row>
    <row r="277" spans="21:49" ht="15.75" customHeight="1">
      <c r="U277" s="64"/>
      <c r="W277" s="64"/>
      <c r="AN277" s="65"/>
      <c r="AW277" s="66"/>
    </row>
    <row r="278" spans="21:49" ht="15.75" customHeight="1">
      <c r="U278" s="64"/>
      <c r="W278" s="64"/>
      <c r="AN278" s="65"/>
      <c r="AW278" s="66"/>
    </row>
    <row r="279" spans="21:49" ht="15.75" customHeight="1">
      <c r="U279" s="64"/>
      <c r="W279" s="64"/>
      <c r="AN279" s="65"/>
      <c r="AW279" s="66"/>
    </row>
    <row r="280" spans="21:49" ht="15.75" customHeight="1">
      <c r="U280" s="64"/>
      <c r="W280" s="64"/>
      <c r="AN280" s="65"/>
      <c r="AW280" s="66"/>
    </row>
    <row r="281" spans="21:49" ht="15.75" customHeight="1">
      <c r="U281" s="64"/>
      <c r="W281" s="64"/>
      <c r="AN281" s="65"/>
      <c r="AW281" s="66"/>
    </row>
    <row r="282" spans="21:49" ht="15.75" customHeight="1">
      <c r="U282" s="64"/>
      <c r="W282" s="64"/>
      <c r="AN282" s="65"/>
      <c r="AW282" s="66"/>
    </row>
    <row r="283" spans="21:49" ht="15.75" customHeight="1">
      <c r="U283" s="64"/>
      <c r="W283" s="64"/>
      <c r="AN283" s="65"/>
      <c r="AW283" s="66"/>
    </row>
    <row r="284" spans="21:49" ht="15.75" customHeight="1">
      <c r="U284" s="64"/>
      <c r="W284" s="64"/>
      <c r="AN284" s="65"/>
      <c r="AW284" s="66"/>
    </row>
    <row r="285" spans="21:49" ht="15.75" customHeight="1">
      <c r="U285" s="64"/>
      <c r="W285" s="64"/>
      <c r="AN285" s="65"/>
      <c r="AW285" s="66"/>
    </row>
    <row r="286" spans="21:49" ht="15.75" customHeight="1">
      <c r="U286" s="64"/>
      <c r="W286" s="64"/>
      <c r="AN286" s="65"/>
      <c r="AW286" s="66"/>
    </row>
    <row r="287" spans="21:49" ht="15.75" customHeight="1">
      <c r="U287" s="64"/>
      <c r="W287" s="64"/>
      <c r="AN287" s="65"/>
      <c r="AW287" s="66"/>
    </row>
    <row r="288" spans="21:49" ht="15.75" customHeight="1">
      <c r="U288" s="64"/>
      <c r="W288" s="64"/>
      <c r="AN288" s="65"/>
      <c r="AW288" s="66"/>
    </row>
    <row r="289" spans="21:49" ht="15.75" customHeight="1">
      <c r="U289" s="64"/>
      <c r="W289" s="64"/>
      <c r="AN289" s="65"/>
      <c r="AW289" s="66"/>
    </row>
    <row r="290" spans="21:49" ht="15.75" customHeight="1">
      <c r="U290" s="64"/>
      <c r="W290" s="64"/>
      <c r="AN290" s="65"/>
      <c r="AW290" s="66"/>
    </row>
    <row r="291" spans="21:49" ht="15.75" customHeight="1">
      <c r="U291" s="64"/>
      <c r="W291" s="64"/>
      <c r="AN291" s="65"/>
      <c r="AW291" s="66"/>
    </row>
    <row r="292" spans="21:49" ht="15.75" customHeight="1">
      <c r="U292" s="64"/>
      <c r="W292" s="64"/>
      <c r="AN292" s="65"/>
      <c r="AW292" s="66"/>
    </row>
    <row r="293" spans="21:49" ht="15.75" customHeight="1">
      <c r="U293" s="64"/>
      <c r="W293" s="64"/>
      <c r="AN293" s="65"/>
      <c r="AW293" s="66"/>
    </row>
    <row r="294" spans="21:49" ht="15.75" customHeight="1">
      <c r="U294" s="64"/>
      <c r="W294" s="64"/>
      <c r="AN294" s="65"/>
      <c r="AW294" s="66"/>
    </row>
    <row r="295" spans="21:49" ht="15.75" customHeight="1">
      <c r="U295" s="64"/>
      <c r="W295" s="64"/>
      <c r="AN295" s="65"/>
      <c r="AW295" s="66"/>
    </row>
    <row r="296" spans="21:49" ht="15.75" customHeight="1">
      <c r="U296" s="64"/>
      <c r="W296" s="64"/>
      <c r="AN296" s="65"/>
      <c r="AW296" s="66"/>
    </row>
    <row r="297" spans="21:49" ht="15.75" customHeight="1">
      <c r="U297" s="64"/>
      <c r="W297" s="64"/>
      <c r="AN297" s="65"/>
      <c r="AW297" s="66"/>
    </row>
    <row r="298" spans="21:49" ht="15.75" customHeight="1">
      <c r="U298" s="64"/>
      <c r="W298" s="64"/>
      <c r="AN298" s="65"/>
      <c r="AW298" s="66"/>
    </row>
    <row r="299" spans="21:49" ht="15.75" customHeight="1">
      <c r="U299" s="64"/>
      <c r="W299" s="64"/>
      <c r="AN299" s="65"/>
      <c r="AW299" s="66"/>
    </row>
    <row r="300" spans="21:49" ht="15.75" customHeight="1">
      <c r="U300" s="64"/>
      <c r="W300" s="64"/>
      <c r="AN300" s="65"/>
      <c r="AW300" s="66"/>
    </row>
    <row r="301" spans="21:49" ht="15.75" customHeight="1">
      <c r="U301" s="64"/>
      <c r="W301" s="64"/>
      <c r="AN301" s="65"/>
      <c r="AW301" s="66"/>
    </row>
    <row r="302" spans="21:49" ht="15.75" customHeight="1">
      <c r="U302" s="64"/>
      <c r="W302" s="64"/>
      <c r="AN302" s="65"/>
      <c r="AW302" s="66"/>
    </row>
    <row r="303" spans="21:49" ht="15.75" customHeight="1">
      <c r="U303" s="64"/>
      <c r="W303" s="64"/>
      <c r="AN303" s="65"/>
      <c r="AW303" s="66"/>
    </row>
    <row r="304" spans="21:49" ht="15.75" customHeight="1">
      <c r="U304" s="64"/>
      <c r="W304" s="64"/>
      <c r="AN304" s="65"/>
      <c r="AW304" s="66"/>
    </row>
    <row r="305" spans="21:49" ht="15.75" customHeight="1">
      <c r="U305" s="64"/>
      <c r="W305" s="64"/>
      <c r="AN305" s="65"/>
      <c r="AW305" s="66"/>
    </row>
    <row r="306" spans="21:49" ht="15.75" customHeight="1">
      <c r="U306" s="64"/>
      <c r="W306" s="64"/>
      <c r="AN306" s="65"/>
      <c r="AW306" s="66"/>
    </row>
    <row r="307" spans="21:49" ht="15.75" customHeight="1">
      <c r="U307" s="64"/>
      <c r="W307" s="64"/>
      <c r="AN307" s="65"/>
      <c r="AW307" s="66"/>
    </row>
    <row r="308" spans="21:49" ht="15.75" customHeight="1">
      <c r="U308" s="64"/>
      <c r="W308" s="64"/>
      <c r="AN308" s="65"/>
      <c r="AW308" s="66"/>
    </row>
    <row r="309" spans="21:49" ht="15.75" customHeight="1">
      <c r="U309" s="64"/>
      <c r="W309" s="64"/>
      <c r="AN309" s="65"/>
      <c r="AW309" s="66"/>
    </row>
    <row r="310" spans="21:49" ht="15.75" customHeight="1">
      <c r="U310" s="64"/>
      <c r="W310" s="64"/>
      <c r="AN310" s="65"/>
      <c r="AW310" s="66"/>
    </row>
    <row r="311" spans="21:49" ht="15.75" customHeight="1">
      <c r="U311" s="64"/>
      <c r="W311" s="64"/>
      <c r="AN311" s="65"/>
      <c r="AW311" s="66"/>
    </row>
    <row r="312" spans="21:49" ht="15.75" customHeight="1">
      <c r="U312" s="64"/>
      <c r="W312" s="64"/>
      <c r="AN312" s="65"/>
      <c r="AW312" s="66"/>
    </row>
    <row r="313" spans="21:49" ht="15.75" customHeight="1">
      <c r="U313" s="64"/>
      <c r="W313" s="64"/>
      <c r="AN313" s="65"/>
      <c r="AW313" s="66"/>
    </row>
    <row r="314" spans="21:49" ht="15.75" customHeight="1">
      <c r="U314" s="64"/>
      <c r="W314" s="64"/>
      <c r="AN314" s="65"/>
      <c r="AW314" s="66"/>
    </row>
    <row r="315" spans="21:49" ht="15.75" customHeight="1">
      <c r="U315" s="64"/>
      <c r="W315" s="64"/>
      <c r="AN315" s="65"/>
      <c r="AW315" s="66"/>
    </row>
    <row r="316" spans="21:49" ht="15.75" customHeight="1">
      <c r="U316" s="64"/>
      <c r="W316" s="64"/>
      <c r="AN316" s="65"/>
      <c r="AW316" s="66"/>
    </row>
    <row r="317" spans="21:49" ht="15.75" customHeight="1">
      <c r="U317" s="64"/>
      <c r="W317" s="64"/>
      <c r="AN317" s="65"/>
      <c r="AW317" s="66"/>
    </row>
    <row r="318" spans="21:49" ht="15.75" customHeight="1">
      <c r="U318" s="64"/>
      <c r="W318" s="64"/>
      <c r="AN318" s="65"/>
      <c r="AW318" s="66"/>
    </row>
    <row r="319" spans="21:49" ht="15.75" customHeight="1">
      <c r="U319" s="64"/>
      <c r="W319" s="64"/>
      <c r="AN319" s="65"/>
      <c r="AW319" s="66"/>
    </row>
    <row r="320" spans="21:49" ht="15.75" customHeight="1">
      <c r="U320" s="64"/>
      <c r="W320" s="64"/>
      <c r="AN320" s="65"/>
      <c r="AW320" s="66"/>
    </row>
    <row r="321" spans="21:49" ht="15.75" customHeight="1">
      <c r="U321" s="64"/>
      <c r="W321" s="64"/>
      <c r="AN321" s="65"/>
      <c r="AW321" s="66"/>
    </row>
    <row r="322" spans="21:49" ht="15.75" customHeight="1">
      <c r="U322" s="64"/>
      <c r="W322" s="64"/>
      <c r="AN322" s="65"/>
      <c r="AW322" s="66"/>
    </row>
    <row r="323" spans="21:49" ht="15.75" customHeight="1">
      <c r="U323" s="64"/>
      <c r="W323" s="64"/>
      <c r="AN323" s="65"/>
      <c r="AW323" s="66"/>
    </row>
    <row r="324" spans="21:49" ht="15.75" customHeight="1">
      <c r="U324" s="64"/>
      <c r="W324" s="64"/>
      <c r="AN324" s="65"/>
      <c r="AW324" s="66"/>
    </row>
    <row r="325" spans="21:49" ht="15.75" customHeight="1">
      <c r="U325" s="64"/>
      <c r="W325" s="64"/>
      <c r="AN325" s="65"/>
      <c r="AW325" s="66"/>
    </row>
    <row r="326" spans="21:49" ht="15.75" customHeight="1">
      <c r="U326" s="64"/>
      <c r="W326" s="64"/>
      <c r="AN326" s="65"/>
      <c r="AW326" s="66"/>
    </row>
    <row r="327" spans="21:49" ht="15.75" customHeight="1">
      <c r="U327" s="64"/>
      <c r="W327" s="64"/>
      <c r="AN327" s="65"/>
      <c r="AW327" s="66"/>
    </row>
    <row r="328" spans="21:49" ht="15.75" customHeight="1">
      <c r="U328" s="64"/>
      <c r="W328" s="64"/>
      <c r="AN328" s="65"/>
      <c r="AW328" s="66"/>
    </row>
    <row r="329" spans="21:49" ht="15.75" customHeight="1">
      <c r="U329" s="64"/>
      <c r="W329" s="64"/>
      <c r="AN329" s="65"/>
      <c r="AW329" s="66"/>
    </row>
    <row r="330" spans="21:49" ht="15.75" customHeight="1">
      <c r="U330" s="64"/>
      <c r="W330" s="64"/>
      <c r="AN330" s="65"/>
      <c r="AW330" s="66"/>
    </row>
    <row r="331" spans="21:49" ht="15.75" customHeight="1">
      <c r="U331" s="64"/>
      <c r="W331" s="64"/>
      <c r="AN331" s="65"/>
      <c r="AW331" s="66"/>
    </row>
    <row r="332" spans="21:49" ht="15.75" customHeight="1">
      <c r="U332" s="64"/>
      <c r="W332" s="64"/>
      <c r="AN332" s="65"/>
      <c r="AW332" s="66"/>
    </row>
    <row r="333" spans="21:49" ht="15.75" customHeight="1">
      <c r="U333" s="64"/>
      <c r="W333" s="64"/>
      <c r="AN333" s="65"/>
      <c r="AW333" s="66"/>
    </row>
    <row r="334" spans="21:49" ht="15.75" customHeight="1">
      <c r="U334" s="64"/>
      <c r="W334" s="64"/>
      <c r="AN334" s="65"/>
      <c r="AW334" s="66"/>
    </row>
    <row r="335" spans="21:49" ht="15.75" customHeight="1">
      <c r="U335" s="64"/>
      <c r="W335" s="64"/>
      <c r="AN335" s="65"/>
      <c r="AW335" s="66"/>
    </row>
    <row r="336" spans="21:49" ht="15.75" customHeight="1">
      <c r="U336" s="64"/>
      <c r="W336" s="64"/>
      <c r="AN336" s="65"/>
      <c r="AW336" s="66"/>
    </row>
    <row r="337" spans="21:49" ht="15.75" customHeight="1">
      <c r="U337" s="64"/>
      <c r="W337" s="64"/>
      <c r="AN337" s="65"/>
      <c r="AW337" s="66"/>
    </row>
    <row r="338" spans="21:49" ht="15.75" customHeight="1">
      <c r="U338" s="64"/>
      <c r="W338" s="64"/>
      <c r="AN338" s="65"/>
      <c r="AW338" s="66"/>
    </row>
    <row r="339" spans="21:49" ht="15.75" customHeight="1">
      <c r="U339" s="64"/>
      <c r="W339" s="64"/>
      <c r="AN339" s="65"/>
      <c r="AW339" s="66"/>
    </row>
    <row r="340" spans="21:49" ht="15.75" customHeight="1">
      <c r="U340" s="64"/>
      <c r="W340" s="64"/>
      <c r="AN340" s="65"/>
      <c r="AW340" s="66"/>
    </row>
    <row r="341" spans="21:49" ht="15.75" customHeight="1">
      <c r="U341" s="64"/>
      <c r="W341" s="64"/>
      <c r="AN341" s="65"/>
      <c r="AW341" s="66"/>
    </row>
    <row r="342" spans="21:49" ht="15.75" customHeight="1">
      <c r="U342" s="64"/>
      <c r="W342" s="64"/>
      <c r="AN342" s="65"/>
      <c r="AW342" s="66"/>
    </row>
    <row r="343" spans="21:49" ht="15.75" customHeight="1">
      <c r="U343" s="64"/>
      <c r="W343" s="64"/>
      <c r="AN343" s="65"/>
      <c r="AW343" s="66"/>
    </row>
    <row r="344" spans="21:49" ht="15.75" customHeight="1">
      <c r="U344" s="64"/>
      <c r="W344" s="64"/>
      <c r="AN344" s="65"/>
      <c r="AW344" s="66"/>
    </row>
    <row r="345" spans="21:49" ht="15.75" customHeight="1">
      <c r="U345" s="64"/>
      <c r="W345" s="64"/>
      <c r="AN345" s="65"/>
      <c r="AW345" s="66"/>
    </row>
    <row r="346" spans="21:49" ht="15.75" customHeight="1">
      <c r="U346" s="64"/>
      <c r="W346" s="64"/>
      <c r="AN346" s="65"/>
      <c r="AW346" s="66"/>
    </row>
    <row r="347" spans="21:49" ht="15.75" customHeight="1">
      <c r="U347" s="64"/>
      <c r="W347" s="64"/>
      <c r="AN347" s="65"/>
      <c r="AW347" s="66"/>
    </row>
    <row r="348" spans="21:49" ht="15.75" customHeight="1">
      <c r="U348" s="64"/>
      <c r="W348" s="64"/>
      <c r="AN348" s="65"/>
      <c r="AW348" s="66"/>
    </row>
    <row r="349" spans="21:49" ht="15.75" customHeight="1">
      <c r="U349" s="64"/>
      <c r="W349" s="64"/>
      <c r="AN349" s="65"/>
      <c r="AW349" s="66"/>
    </row>
    <row r="350" spans="21:49" ht="15.75" customHeight="1">
      <c r="U350" s="64"/>
      <c r="W350" s="64"/>
      <c r="AN350" s="65"/>
      <c r="AW350" s="66"/>
    </row>
    <row r="351" spans="21:49" ht="15.75" customHeight="1">
      <c r="U351" s="64"/>
      <c r="W351" s="64"/>
      <c r="AN351" s="65"/>
      <c r="AW351" s="66"/>
    </row>
    <row r="352" spans="21:49" ht="15.75" customHeight="1">
      <c r="U352" s="64"/>
      <c r="W352" s="64"/>
      <c r="AN352" s="65"/>
      <c r="AW352" s="66"/>
    </row>
    <row r="353" spans="21:49" ht="15.75" customHeight="1">
      <c r="U353" s="64"/>
      <c r="W353" s="64"/>
      <c r="AN353" s="65"/>
      <c r="AW353" s="66"/>
    </row>
    <row r="354" spans="21:49" ht="15.75" customHeight="1">
      <c r="U354" s="64"/>
      <c r="W354" s="64"/>
      <c r="AN354" s="65"/>
      <c r="AW354" s="66"/>
    </row>
    <row r="355" spans="21:49" ht="15.75" customHeight="1">
      <c r="U355" s="64"/>
      <c r="W355" s="64"/>
      <c r="AN355" s="65"/>
      <c r="AW355" s="66"/>
    </row>
    <row r="356" spans="21:49" ht="15.75" customHeight="1">
      <c r="U356" s="64"/>
      <c r="W356" s="64"/>
      <c r="AN356" s="65"/>
      <c r="AW356" s="66"/>
    </row>
    <row r="357" spans="21:49" ht="15.75" customHeight="1">
      <c r="U357" s="64"/>
      <c r="W357" s="64"/>
      <c r="AN357" s="65"/>
      <c r="AW357" s="66"/>
    </row>
    <row r="358" spans="21:49" ht="15.75" customHeight="1">
      <c r="U358" s="64"/>
      <c r="W358" s="64"/>
      <c r="AN358" s="65"/>
      <c r="AW358" s="66"/>
    </row>
    <row r="359" spans="21:49" ht="15.75" customHeight="1">
      <c r="U359" s="64"/>
      <c r="W359" s="64"/>
      <c r="AN359" s="65"/>
      <c r="AW359" s="66"/>
    </row>
    <row r="360" spans="21:49" ht="15.75" customHeight="1">
      <c r="U360" s="64"/>
      <c r="W360" s="64"/>
      <c r="AN360" s="65"/>
      <c r="AW360" s="66"/>
    </row>
    <row r="361" spans="21:49" ht="15.75" customHeight="1">
      <c r="U361" s="64"/>
      <c r="W361" s="64"/>
      <c r="AN361" s="65"/>
      <c r="AW361" s="66"/>
    </row>
    <row r="362" spans="21:49" ht="15.75" customHeight="1">
      <c r="U362" s="64"/>
      <c r="W362" s="64"/>
      <c r="AN362" s="65"/>
      <c r="AW362" s="66"/>
    </row>
    <row r="363" spans="21:49" ht="15.75" customHeight="1">
      <c r="U363" s="64"/>
      <c r="W363" s="64"/>
      <c r="AN363" s="65"/>
      <c r="AW363" s="66"/>
    </row>
    <row r="364" spans="21:49" ht="15.75" customHeight="1">
      <c r="U364" s="64"/>
      <c r="W364" s="64"/>
      <c r="AN364" s="65"/>
      <c r="AW364" s="66"/>
    </row>
    <row r="365" spans="21:49" ht="15.75" customHeight="1">
      <c r="U365" s="64"/>
      <c r="W365" s="64"/>
      <c r="AN365" s="65"/>
      <c r="AW365" s="66"/>
    </row>
    <row r="366" spans="21:49" ht="15.75" customHeight="1">
      <c r="U366" s="64"/>
      <c r="W366" s="64"/>
      <c r="AN366" s="65"/>
      <c r="AW366" s="66"/>
    </row>
    <row r="367" spans="21:49" ht="15.75" customHeight="1">
      <c r="U367" s="64"/>
      <c r="W367" s="64"/>
      <c r="AN367" s="65"/>
      <c r="AW367" s="66"/>
    </row>
    <row r="368" spans="21:49" ht="15.75" customHeight="1">
      <c r="U368" s="64"/>
      <c r="W368" s="64"/>
      <c r="AN368" s="65"/>
      <c r="AW368" s="66"/>
    </row>
    <row r="369" spans="21:49" ht="15.75" customHeight="1">
      <c r="U369" s="64"/>
      <c r="W369" s="64"/>
      <c r="AN369" s="65"/>
      <c r="AW369" s="66"/>
    </row>
    <row r="370" spans="21:49" ht="15.75" customHeight="1">
      <c r="U370" s="64"/>
      <c r="W370" s="64"/>
      <c r="AN370" s="65"/>
      <c r="AW370" s="66"/>
    </row>
    <row r="371" spans="21:49" ht="15.75" customHeight="1">
      <c r="U371" s="64"/>
      <c r="W371" s="64"/>
      <c r="AN371" s="65"/>
      <c r="AW371" s="66"/>
    </row>
    <row r="372" spans="21:49" ht="15.75" customHeight="1">
      <c r="U372" s="64"/>
      <c r="W372" s="64"/>
      <c r="AN372" s="65"/>
      <c r="AW372" s="66"/>
    </row>
    <row r="373" spans="21:49" ht="15.75" customHeight="1">
      <c r="U373" s="64"/>
      <c r="W373" s="64"/>
      <c r="AN373" s="65"/>
      <c r="AW373" s="66"/>
    </row>
    <row r="374" spans="21:49" ht="15.75" customHeight="1">
      <c r="U374" s="64"/>
      <c r="W374" s="64"/>
      <c r="AN374" s="65"/>
      <c r="AW374" s="66"/>
    </row>
    <row r="375" spans="21:49" ht="15.75" customHeight="1">
      <c r="U375" s="64"/>
      <c r="W375" s="64"/>
      <c r="AN375" s="65"/>
      <c r="AW375" s="66"/>
    </row>
    <row r="376" spans="21:49" ht="15.75" customHeight="1">
      <c r="U376" s="64"/>
      <c r="W376" s="64"/>
      <c r="AN376" s="65"/>
      <c r="AW376" s="66"/>
    </row>
    <row r="377" spans="21:49" ht="15.75" customHeight="1">
      <c r="U377" s="64"/>
      <c r="W377" s="64"/>
      <c r="AN377" s="65"/>
      <c r="AW377" s="66"/>
    </row>
    <row r="378" spans="21:49" ht="15.75" customHeight="1">
      <c r="U378" s="64"/>
      <c r="W378" s="64"/>
      <c r="AN378" s="65"/>
      <c r="AW378" s="66"/>
    </row>
    <row r="379" spans="21:49" ht="15.75" customHeight="1">
      <c r="U379" s="64"/>
      <c r="W379" s="64"/>
      <c r="AN379" s="65"/>
      <c r="AW379" s="66"/>
    </row>
    <row r="380" spans="21:49" ht="15.75" customHeight="1">
      <c r="U380" s="64"/>
      <c r="W380" s="64"/>
      <c r="AN380" s="65"/>
      <c r="AW380" s="66"/>
    </row>
    <row r="381" spans="21:49" ht="15.75" customHeight="1">
      <c r="U381" s="64"/>
      <c r="W381" s="64"/>
      <c r="AN381" s="65"/>
      <c r="AW381" s="66"/>
    </row>
    <row r="382" spans="21:49" ht="15.75" customHeight="1">
      <c r="U382" s="64"/>
      <c r="W382" s="64"/>
      <c r="AN382" s="65"/>
      <c r="AW382" s="66"/>
    </row>
    <row r="383" spans="21:49" ht="15.75" customHeight="1">
      <c r="U383" s="64"/>
      <c r="W383" s="64"/>
      <c r="AN383" s="65"/>
      <c r="AW383" s="66"/>
    </row>
    <row r="384" spans="21:49" ht="15.75" customHeight="1">
      <c r="U384" s="64"/>
      <c r="W384" s="64"/>
      <c r="AN384" s="65"/>
      <c r="AW384" s="66"/>
    </row>
    <row r="385" spans="21:49" ht="15.75" customHeight="1">
      <c r="U385" s="64"/>
      <c r="W385" s="64"/>
      <c r="AN385" s="65"/>
      <c r="AW385" s="66"/>
    </row>
    <row r="386" spans="21:49" ht="15.75" customHeight="1">
      <c r="U386" s="64"/>
      <c r="W386" s="64"/>
      <c r="AN386" s="65"/>
      <c r="AW386" s="66"/>
    </row>
    <row r="387" spans="21:49" ht="15.75" customHeight="1">
      <c r="U387" s="64"/>
      <c r="W387" s="64"/>
      <c r="AN387" s="65"/>
      <c r="AW387" s="66"/>
    </row>
    <row r="388" spans="21:49" ht="15.75" customHeight="1">
      <c r="U388" s="64"/>
      <c r="W388" s="64"/>
      <c r="AN388" s="65"/>
      <c r="AW388" s="66"/>
    </row>
    <row r="389" spans="21:49" ht="15.75" customHeight="1">
      <c r="U389" s="64"/>
      <c r="W389" s="64"/>
      <c r="AN389" s="65"/>
      <c r="AW389" s="66"/>
    </row>
    <row r="390" spans="21:49" ht="15.75" customHeight="1">
      <c r="U390" s="64"/>
      <c r="W390" s="64"/>
      <c r="AN390" s="65"/>
      <c r="AW390" s="66"/>
    </row>
    <row r="391" spans="21:49" ht="15.75" customHeight="1">
      <c r="U391" s="64"/>
      <c r="W391" s="64"/>
      <c r="AN391" s="65"/>
      <c r="AW391" s="66"/>
    </row>
    <row r="392" spans="21:49" ht="15.75" customHeight="1">
      <c r="U392" s="64"/>
      <c r="W392" s="64"/>
      <c r="AN392" s="65"/>
      <c r="AW392" s="66"/>
    </row>
    <row r="393" spans="21:49" ht="15.75" customHeight="1">
      <c r="U393" s="64"/>
      <c r="W393" s="64"/>
      <c r="AN393" s="65"/>
      <c r="AW393" s="66"/>
    </row>
    <row r="394" spans="21:49" ht="15.75" customHeight="1">
      <c r="U394" s="64"/>
      <c r="W394" s="64"/>
      <c r="AN394" s="65"/>
      <c r="AW394" s="66"/>
    </row>
    <row r="395" spans="21:49" ht="15.75" customHeight="1">
      <c r="U395" s="64"/>
      <c r="W395" s="64"/>
      <c r="AN395" s="65"/>
      <c r="AW395" s="66"/>
    </row>
    <row r="396" spans="21:49" ht="15.75" customHeight="1">
      <c r="U396" s="64"/>
      <c r="W396" s="64"/>
      <c r="AN396" s="65"/>
      <c r="AW396" s="66"/>
    </row>
    <row r="397" spans="21:49" ht="15.75" customHeight="1">
      <c r="U397" s="64"/>
      <c r="W397" s="64"/>
      <c r="AN397" s="65"/>
      <c r="AW397" s="66"/>
    </row>
    <row r="398" spans="21:49" ht="15.75" customHeight="1">
      <c r="U398" s="64"/>
      <c r="W398" s="64"/>
      <c r="AN398" s="65"/>
      <c r="AW398" s="66"/>
    </row>
    <row r="399" spans="21:49" ht="15.75" customHeight="1">
      <c r="U399" s="64"/>
      <c r="W399" s="64"/>
      <c r="AN399" s="65"/>
      <c r="AW399" s="66"/>
    </row>
    <row r="400" spans="21:49" ht="15.75" customHeight="1">
      <c r="U400" s="64"/>
      <c r="W400" s="64"/>
      <c r="AN400" s="65"/>
      <c r="AW400" s="66"/>
    </row>
    <row r="401" spans="21:49" ht="15.75" customHeight="1">
      <c r="U401" s="64"/>
      <c r="W401" s="64"/>
      <c r="AN401" s="65"/>
      <c r="AW401" s="66"/>
    </row>
    <row r="402" spans="21:49" ht="15.75" customHeight="1">
      <c r="U402" s="64"/>
      <c r="W402" s="64"/>
      <c r="AN402" s="65"/>
      <c r="AW402" s="66"/>
    </row>
    <row r="403" spans="21:49" ht="15.75" customHeight="1">
      <c r="U403" s="64"/>
      <c r="W403" s="64"/>
      <c r="AN403" s="65"/>
      <c r="AW403" s="66"/>
    </row>
    <row r="404" spans="21:49" ht="15.75" customHeight="1">
      <c r="U404" s="64"/>
      <c r="W404" s="64"/>
      <c r="AN404" s="65"/>
      <c r="AW404" s="66"/>
    </row>
    <row r="405" spans="21:49" ht="15.75" customHeight="1">
      <c r="U405" s="64"/>
      <c r="W405" s="64"/>
      <c r="AN405" s="65"/>
      <c r="AW405" s="66"/>
    </row>
    <row r="406" spans="21:49" ht="15.75" customHeight="1">
      <c r="U406" s="64"/>
      <c r="W406" s="64"/>
      <c r="AN406" s="65"/>
      <c r="AW406" s="66"/>
    </row>
    <row r="407" spans="21:49" ht="15.75" customHeight="1">
      <c r="U407" s="64"/>
      <c r="W407" s="64"/>
      <c r="AN407" s="65"/>
      <c r="AW407" s="66"/>
    </row>
    <row r="408" spans="21:49" ht="15.75" customHeight="1">
      <c r="U408" s="64"/>
      <c r="W408" s="64"/>
      <c r="AN408" s="65"/>
      <c r="AW408" s="66"/>
    </row>
    <row r="409" spans="21:49" ht="15.75" customHeight="1">
      <c r="U409" s="64"/>
      <c r="W409" s="64"/>
      <c r="AN409" s="65"/>
      <c r="AW409" s="66"/>
    </row>
    <row r="410" spans="21:49" ht="15.75" customHeight="1">
      <c r="U410" s="64"/>
      <c r="W410" s="64"/>
      <c r="AN410" s="65"/>
      <c r="AW410" s="66"/>
    </row>
    <row r="411" spans="21:49" ht="15.75" customHeight="1">
      <c r="U411" s="64"/>
      <c r="W411" s="64"/>
      <c r="AN411" s="65"/>
      <c r="AW411" s="66"/>
    </row>
    <row r="412" spans="21:49" ht="15.75" customHeight="1">
      <c r="U412" s="64"/>
      <c r="W412" s="64"/>
      <c r="AN412" s="65"/>
      <c r="AW412" s="66"/>
    </row>
    <row r="413" spans="21:49" ht="15.75" customHeight="1">
      <c r="U413" s="64"/>
      <c r="W413" s="64"/>
      <c r="AN413" s="65"/>
      <c r="AW413" s="66"/>
    </row>
    <row r="414" spans="21:49" ht="15.75" customHeight="1">
      <c r="U414" s="64"/>
      <c r="W414" s="64"/>
      <c r="AN414" s="65"/>
      <c r="AW414" s="66"/>
    </row>
    <row r="415" spans="21:49" ht="15.75" customHeight="1">
      <c r="U415" s="64"/>
      <c r="W415" s="64"/>
      <c r="AN415" s="65"/>
      <c r="AW415" s="66"/>
    </row>
    <row r="416" spans="21:49" ht="15.75" customHeight="1">
      <c r="U416" s="64"/>
      <c r="W416" s="64"/>
      <c r="AN416" s="65"/>
      <c r="AW416" s="66"/>
    </row>
    <row r="417" spans="21:49" ht="15.75" customHeight="1">
      <c r="U417" s="64"/>
      <c r="W417" s="64"/>
      <c r="AN417" s="65"/>
      <c r="AW417" s="66"/>
    </row>
    <row r="418" spans="21:49" ht="15.75" customHeight="1">
      <c r="U418" s="64"/>
      <c r="W418" s="64"/>
      <c r="AN418" s="65"/>
      <c r="AW418" s="66"/>
    </row>
    <row r="419" spans="21:49" ht="15.75" customHeight="1">
      <c r="U419" s="64"/>
      <c r="W419" s="64"/>
      <c r="AN419" s="65"/>
      <c r="AW419" s="66"/>
    </row>
    <row r="420" spans="21:49" ht="15.75" customHeight="1">
      <c r="U420" s="64"/>
      <c r="W420" s="64"/>
      <c r="AN420" s="65"/>
      <c r="AW420" s="66"/>
    </row>
    <row r="421" spans="21:49" ht="15.75" customHeight="1">
      <c r="U421" s="64"/>
      <c r="W421" s="64"/>
      <c r="AN421" s="65"/>
      <c r="AW421" s="66"/>
    </row>
    <row r="422" spans="21:49" ht="15.75" customHeight="1">
      <c r="U422" s="64"/>
      <c r="W422" s="64"/>
      <c r="AN422" s="65"/>
      <c r="AW422" s="66"/>
    </row>
    <row r="423" spans="21:49" ht="15.75" customHeight="1">
      <c r="U423" s="64"/>
      <c r="W423" s="64"/>
      <c r="AN423" s="65"/>
      <c r="AW423" s="66"/>
    </row>
    <row r="424" spans="21:49" ht="15.75" customHeight="1">
      <c r="U424" s="64"/>
      <c r="W424" s="64"/>
      <c r="AN424" s="65"/>
      <c r="AW424" s="66"/>
    </row>
    <row r="425" spans="21:49" ht="15.75" customHeight="1">
      <c r="U425" s="64"/>
      <c r="W425" s="64"/>
      <c r="AN425" s="65"/>
      <c r="AW425" s="66"/>
    </row>
    <row r="426" spans="21:49" ht="15.75" customHeight="1">
      <c r="U426" s="64"/>
      <c r="W426" s="64"/>
      <c r="AN426" s="65"/>
      <c r="AW426" s="66"/>
    </row>
    <row r="427" spans="21:49" ht="15.75" customHeight="1">
      <c r="U427" s="64"/>
      <c r="W427" s="64"/>
      <c r="AN427" s="65"/>
      <c r="AW427" s="66"/>
    </row>
    <row r="428" spans="21:49" ht="15.75" customHeight="1">
      <c r="U428" s="64"/>
      <c r="W428" s="64"/>
      <c r="AN428" s="65"/>
      <c r="AW428" s="66"/>
    </row>
    <row r="429" spans="21:49" ht="15.75" customHeight="1">
      <c r="U429" s="64"/>
      <c r="W429" s="64"/>
      <c r="AN429" s="65"/>
      <c r="AW429" s="66"/>
    </row>
    <row r="430" spans="21:49" ht="15.75" customHeight="1">
      <c r="U430" s="64"/>
      <c r="W430" s="64"/>
      <c r="AN430" s="65"/>
      <c r="AW430" s="66"/>
    </row>
    <row r="431" spans="21:49" ht="15.75" customHeight="1">
      <c r="U431" s="64"/>
      <c r="W431" s="64"/>
      <c r="AN431" s="65"/>
      <c r="AW431" s="66"/>
    </row>
    <row r="432" spans="21:49" ht="15.75" customHeight="1">
      <c r="U432" s="64"/>
      <c r="W432" s="64"/>
      <c r="AN432" s="65"/>
      <c r="AW432" s="66"/>
    </row>
    <row r="433" spans="21:49" ht="15.75" customHeight="1">
      <c r="U433" s="64"/>
      <c r="W433" s="64"/>
      <c r="AN433" s="65"/>
      <c r="AW433" s="66"/>
    </row>
    <row r="434" spans="21:49" ht="15.75" customHeight="1">
      <c r="U434" s="64"/>
      <c r="W434" s="64"/>
      <c r="AN434" s="65"/>
      <c r="AW434" s="66"/>
    </row>
    <row r="435" spans="21:49" ht="15.75" customHeight="1">
      <c r="U435" s="64"/>
      <c r="W435" s="64"/>
      <c r="AN435" s="65"/>
      <c r="AW435" s="66"/>
    </row>
    <row r="436" spans="21:49" ht="15.75" customHeight="1">
      <c r="U436" s="64"/>
      <c r="W436" s="64"/>
      <c r="AN436" s="65"/>
      <c r="AW436" s="66"/>
    </row>
    <row r="437" spans="21:49" ht="15.75" customHeight="1">
      <c r="U437" s="64"/>
      <c r="W437" s="64"/>
      <c r="AN437" s="65"/>
      <c r="AW437" s="66"/>
    </row>
    <row r="438" spans="21:49" ht="15.75" customHeight="1">
      <c r="U438" s="64"/>
      <c r="W438" s="64"/>
      <c r="AN438" s="65"/>
      <c r="AW438" s="66"/>
    </row>
    <row r="439" spans="21:49" ht="15.75" customHeight="1">
      <c r="U439" s="64"/>
      <c r="W439" s="64"/>
      <c r="AN439" s="65"/>
      <c r="AW439" s="66"/>
    </row>
    <row r="440" spans="21:49" ht="15.75" customHeight="1">
      <c r="U440" s="64"/>
      <c r="W440" s="64"/>
      <c r="AN440" s="65"/>
      <c r="AW440" s="66"/>
    </row>
    <row r="441" spans="21:49" ht="15.75" customHeight="1">
      <c r="U441" s="64"/>
      <c r="W441" s="64"/>
      <c r="AN441" s="65"/>
      <c r="AW441" s="66"/>
    </row>
    <row r="442" spans="21:49" ht="15.75" customHeight="1">
      <c r="U442" s="64"/>
      <c r="W442" s="64"/>
      <c r="AN442" s="65"/>
      <c r="AW442" s="66"/>
    </row>
    <row r="443" spans="21:49" ht="15.75" customHeight="1">
      <c r="U443" s="64"/>
      <c r="W443" s="64"/>
      <c r="AN443" s="65"/>
      <c r="AW443" s="66"/>
    </row>
    <row r="444" spans="21:49" ht="15.75" customHeight="1">
      <c r="U444" s="64"/>
      <c r="W444" s="64"/>
      <c r="AN444" s="65"/>
      <c r="AW444" s="66"/>
    </row>
    <row r="445" spans="21:49" ht="15.75" customHeight="1">
      <c r="U445" s="64"/>
      <c r="W445" s="64"/>
      <c r="AN445" s="65"/>
      <c r="AW445" s="66"/>
    </row>
    <row r="446" spans="21:49" ht="15.75" customHeight="1">
      <c r="U446" s="64"/>
      <c r="W446" s="64"/>
      <c r="AN446" s="65"/>
      <c r="AW446" s="66"/>
    </row>
    <row r="447" spans="21:49" ht="15.75" customHeight="1">
      <c r="U447" s="64"/>
      <c r="W447" s="64"/>
      <c r="AN447" s="65"/>
      <c r="AW447" s="66"/>
    </row>
    <row r="448" spans="21:49" ht="15.75" customHeight="1">
      <c r="U448" s="64"/>
      <c r="W448" s="64"/>
      <c r="AN448" s="65"/>
      <c r="AW448" s="66"/>
    </row>
    <row r="449" spans="21:49" ht="15.75" customHeight="1">
      <c r="U449" s="64"/>
      <c r="W449" s="64"/>
      <c r="AN449" s="65"/>
      <c r="AW449" s="66"/>
    </row>
    <row r="450" spans="21:49" ht="15.75" customHeight="1">
      <c r="U450" s="64"/>
      <c r="W450" s="64"/>
      <c r="AN450" s="65"/>
      <c r="AW450" s="66"/>
    </row>
    <row r="451" spans="21:49" ht="15.75" customHeight="1">
      <c r="U451" s="64"/>
      <c r="W451" s="64"/>
      <c r="AN451" s="65"/>
      <c r="AW451" s="66"/>
    </row>
    <row r="452" spans="21:49" ht="15.75" customHeight="1">
      <c r="U452" s="64"/>
      <c r="W452" s="64"/>
      <c r="AN452" s="65"/>
      <c r="AW452" s="66"/>
    </row>
    <row r="453" spans="21:49" ht="15.75" customHeight="1">
      <c r="U453" s="64"/>
      <c r="W453" s="64"/>
      <c r="AN453" s="65"/>
      <c r="AW453" s="66"/>
    </row>
    <row r="454" spans="21:49" ht="15.75" customHeight="1">
      <c r="U454" s="64"/>
      <c r="W454" s="64"/>
      <c r="AN454" s="65"/>
      <c r="AW454" s="66"/>
    </row>
    <row r="455" spans="21:49" ht="15.75" customHeight="1">
      <c r="U455" s="64"/>
      <c r="W455" s="64"/>
      <c r="AN455" s="65"/>
      <c r="AW455" s="66"/>
    </row>
    <row r="456" spans="21:49" ht="15.75" customHeight="1">
      <c r="U456" s="64"/>
      <c r="W456" s="64"/>
      <c r="AN456" s="65"/>
      <c r="AW456" s="66"/>
    </row>
    <row r="457" spans="21:49" ht="15.75" customHeight="1">
      <c r="U457" s="64"/>
      <c r="W457" s="64"/>
      <c r="AN457" s="65"/>
      <c r="AW457" s="66"/>
    </row>
    <row r="458" spans="21:49" ht="15.75" customHeight="1">
      <c r="U458" s="64"/>
      <c r="W458" s="64"/>
      <c r="AN458" s="65"/>
      <c r="AW458" s="66"/>
    </row>
    <row r="459" spans="21:49" ht="15.75" customHeight="1">
      <c r="U459" s="64"/>
      <c r="W459" s="64"/>
      <c r="AN459" s="65"/>
      <c r="AW459" s="66"/>
    </row>
    <row r="460" spans="21:49" ht="15.75" customHeight="1">
      <c r="U460" s="64"/>
      <c r="W460" s="64"/>
      <c r="AN460" s="65"/>
      <c r="AW460" s="66"/>
    </row>
    <row r="461" spans="21:49" ht="15.75" customHeight="1">
      <c r="U461" s="64"/>
      <c r="W461" s="64"/>
      <c r="AN461" s="65"/>
      <c r="AW461" s="66"/>
    </row>
    <row r="462" spans="21:49" ht="15.75" customHeight="1">
      <c r="U462" s="64"/>
      <c r="W462" s="64"/>
      <c r="AN462" s="65"/>
      <c r="AW462" s="66"/>
    </row>
    <row r="463" spans="21:49" ht="15.75" customHeight="1">
      <c r="U463" s="64"/>
      <c r="W463" s="64"/>
      <c r="AN463" s="65"/>
      <c r="AW463" s="66"/>
    </row>
    <row r="464" spans="21:49" ht="15.75" customHeight="1">
      <c r="U464" s="64"/>
      <c r="W464" s="64"/>
      <c r="AN464" s="65"/>
      <c r="AW464" s="66"/>
    </row>
    <row r="465" spans="21:49" ht="15.75" customHeight="1">
      <c r="U465" s="64"/>
      <c r="W465" s="64"/>
      <c r="AN465" s="65"/>
      <c r="AW465" s="66"/>
    </row>
    <row r="466" spans="21:49" ht="15.75" customHeight="1">
      <c r="U466" s="64"/>
      <c r="W466" s="64"/>
      <c r="AN466" s="65"/>
      <c r="AW466" s="66"/>
    </row>
    <row r="467" spans="21:49" ht="15.75" customHeight="1">
      <c r="U467" s="64"/>
      <c r="W467" s="64"/>
      <c r="AN467" s="65"/>
      <c r="AW467" s="66"/>
    </row>
    <row r="468" spans="21:49" ht="15.75" customHeight="1">
      <c r="U468" s="64"/>
      <c r="W468" s="64"/>
      <c r="AN468" s="65"/>
      <c r="AW468" s="66"/>
    </row>
    <row r="469" spans="21:49" ht="15.75" customHeight="1">
      <c r="U469" s="64"/>
      <c r="W469" s="64"/>
      <c r="AN469" s="65"/>
      <c r="AW469" s="66"/>
    </row>
    <row r="470" spans="21:49" ht="15.75" customHeight="1">
      <c r="U470" s="64"/>
      <c r="W470" s="64"/>
      <c r="AN470" s="65"/>
      <c r="AW470" s="66"/>
    </row>
    <row r="471" spans="21:49" ht="15.75" customHeight="1">
      <c r="U471" s="64"/>
      <c r="W471" s="64"/>
      <c r="AN471" s="65"/>
      <c r="AW471" s="66"/>
    </row>
    <row r="472" spans="21:49" ht="15.75" customHeight="1">
      <c r="U472" s="64"/>
      <c r="W472" s="64"/>
      <c r="AN472" s="65"/>
      <c r="AW472" s="66"/>
    </row>
    <row r="473" spans="21:49" ht="15.75" customHeight="1">
      <c r="U473" s="64"/>
      <c r="W473" s="64"/>
      <c r="AN473" s="65"/>
      <c r="AW473" s="66"/>
    </row>
    <row r="474" spans="21:49" ht="15.75" customHeight="1">
      <c r="U474" s="64"/>
      <c r="W474" s="64"/>
      <c r="AN474" s="65"/>
      <c r="AW474" s="66"/>
    </row>
    <row r="475" spans="21:49" ht="15.75" customHeight="1">
      <c r="U475" s="64"/>
      <c r="W475" s="64"/>
      <c r="AN475" s="65"/>
      <c r="AW475" s="66"/>
    </row>
    <row r="476" spans="21:49" ht="15.75" customHeight="1">
      <c r="U476" s="64"/>
      <c r="W476" s="64"/>
      <c r="AN476" s="65"/>
      <c r="AW476" s="66"/>
    </row>
    <row r="477" spans="21:49" ht="15.75" customHeight="1">
      <c r="U477" s="64"/>
      <c r="W477" s="64"/>
      <c r="AN477" s="65"/>
      <c r="AW477" s="66"/>
    </row>
    <row r="478" spans="21:49" ht="15.75" customHeight="1">
      <c r="U478" s="64"/>
      <c r="W478" s="64"/>
      <c r="AN478" s="65"/>
      <c r="AW478" s="66"/>
    </row>
    <row r="479" spans="21:49" ht="15.75" customHeight="1">
      <c r="U479" s="64"/>
      <c r="W479" s="64"/>
      <c r="AN479" s="65"/>
      <c r="AW479" s="66"/>
    </row>
    <row r="480" spans="21:49" ht="15.75" customHeight="1">
      <c r="U480" s="64"/>
      <c r="W480" s="64"/>
      <c r="AN480" s="65"/>
      <c r="AW480" s="66"/>
    </row>
    <row r="481" spans="21:49" ht="15.75" customHeight="1">
      <c r="U481" s="64"/>
      <c r="W481" s="64"/>
      <c r="AN481" s="65"/>
      <c r="AW481" s="66"/>
    </row>
    <row r="482" spans="21:49" ht="15.75" customHeight="1">
      <c r="U482" s="64"/>
      <c r="W482" s="64"/>
      <c r="AN482" s="65"/>
      <c r="AW482" s="66"/>
    </row>
    <row r="483" spans="21:49" ht="15.75" customHeight="1">
      <c r="U483" s="64"/>
      <c r="W483" s="64"/>
      <c r="AN483" s="65"/>
      <c r="AW483" s="66"/>
    </row>
    <row r="484" spans="21:49" ht="15.75" customHeight="1">
      <c r="U484" s="64"/>
      <c r="W484" s="64"/>
      <c r="AN484" s="65"/>
      <c r="AW484" s="66"/>
    </row>
    <row r="485" spans="21:49" ht="15.75" customHeight="1">
      <c r="U485" s="64"/>
      <c r="W485" s="64"/>
      <c r="AN485" s="65"/>
      <c r="AW485" s="66"/>
    </row>
    <row r="486" spans="21:49" ht="15.75" customHeight="1">
      <c r="U486" s="64"/>
      <c r="W486" s="64"/>
      <c r="AN486" s="65"/>
      <c r="AW486" s="66"/>
    </row>
    <row r="487" spans="21:49" ht="15.75" customHeight="1">
      <c r="U487" s="64"/>
      <c r="W487" s="64"/>
      <c r="AN487" s="65"/>
      <c r="AW487" s="66"/>
    </row>
    <row r="488" spans="21:49" ht="15.75" customHeight="1">
      <c r="U488" s="64"/>
      <c r="W488" s="64"/>
      <c r="AN488" s="65"/>
      <c r="AW488" s="66"/>
    </row>
    <row r="489" spans="21:49" ht="15.75" customHeight="1">
      <c r="U489" s="64"/>
      <c r="W489" s="64"/>
      <c r="AN489" s="65"/>
      <c r="AW489" s="66"/>
    </row>
    <row r="490" spans="21:49" ht="15.75" customHeight="1">
      <c r="U490" s="64"/>
      <c r="W490" s="64"/>
      <c r="AN490" s="65"/>
      <c r="AW490" s="66"/>
    </row>
    <row r="491" spans="21:49" ht="15.75" customHeight="1">
      <c r="U491" s="64"/>
      <c r="W491" s="64"/>
      <c r="AN491" s="65"/>
      <c r="AW491" s="66"/>
    </row>
    <row r="492" spans="21:49" ht="15.75" customHeight="1">
      <c r="U492" s="64"/>
      <c r="W492" s="64"/>
      <c r="AN492" s="65"/>
      <c r="AW492" s="66"/>
    </row>
    <row r="493" spans="21:49" ht="15.75" customHeight="1">
      <c r="U493" s="64"/>
      <c r="W493" s="64"/>
      <c r="AN493" s="65"/>
      <c r="AW493" s="66"/>
    </row>
    <row r="494" spans="21:49" ht="15.75" customHeight="1">
      <c r="U494" s="64"/>
      <c r="W494" s="64"/>
      <c r="AN494" s="65"/>
      <c r="AW494" s="66"/>
    </row>
    <row r="495" spans="21:49" ht="15.75" customHeight="1">
      <c r="U495" s="64"/>
      <c r="W495" s="64"/>
      <c r="AN495" s="65"/>
      <c r="AW495" s="66"/>
    </row>
    <row r="496" spans="21:49" ht="15.75" customHeight="1">
      <c r="U496" s="64"/>
      <c r="W496" s="64"/>
      <c r="AN496" s="65"/>
      <c r="AW496" s="66"/>
    </row>
    <row r="497" spans="21:49" ht="15.75" customHeight="1">
      <c r="U497" s="64"/>
      <c r="W497" s="64"/>
      <c r="AN497" s="65"/>
      <c r="AW497" s="66"/>
    </row>
    <row r="498" spans="21:49" ht="15.75" customHeight="1">
      <c r="U498" s="64"/>
      <c r="W498" s="64"/>
      <c r="AN498" s="65"/>
      <c r="AW498" s="66"/>
    </row>
    <row r="499" spans="21:49" ht="15.75" customHeight="1">
      <c r="U499" s="64"/>
      <c r="W499" s="64"/>
      <c r="AN499" s="65"/>
      <c r="AW499" s="66"/>
    </row>
    <row r="500" spans="21:49" ht="15.75" customHeight="1">
      <c r="U500" s="64"/>
      <c r="W500" s="64"/>
      <c r="AN500" s="65"/>
      <c r="AW500" s="66"/>
    </row>
    <row r="501" spans="21:49" ht="15.75" customHeight="1">
      <c r="U501" s="64"/>
      <c r="W501" s="64"/>
      <c r="AN501" s="65"/>
      <c r="AW501" s="66"/>
    </row>
    <row r="502" spans="21:49" ht="15.75" customHeight="1">
      <c r="U502" s="64"/>
      <c r="W502" s="64"/>
      <c r="AN502" s="65"/>
      <c r="AW502" s="66"/>
    </row>
    <row r="503" spans="21:49" ht="15.75" customHeight="1">
      <c r="U503" s="64"/>
      <c r="W503" s="64"/>
      <c r="AN503" s="65"/>
      <c r="AW503" s="66"/>
    </row>
    <row r="504" spans="21:49" ht="15.75" customHeight="1">
      <c r="U504" s="64"/>
      <c r="W504" s="64"/>
      <c r="AN504" s="65"/>
      <c r="AW504" s="66"/>
    </row>
    <row r="505" spans="21:49" ht="15.75" customHeight="1">
      <c r="U505" s="64"/>
      <c r="W505" s="64"/>
      <c r="AN505" s="65"/>
      <c r="AW505" s="66"/>
    </row>
    <row r="506" spans="21:49" ht="15.75" customHeight="1">
      <c r="U506" s="64"/>
      <c r="W506" s="64"/>
      <c r="AN506" s="65"/>
      <c r="AW506" s="66"/>
    </row>
    <row r="507" spans="21:49" ht="15.75" customHeight="1">
      <c r="U507" s="64"/>
      <c r="W507" s="64"/>
      <c r="AN507" s="65"/>
      <c r="AW507" s="66"/>
    </row>
    <row r="508" spans="21:49" ht="15.75" customHeight="1">
      <c r="U508" s="64"/>
      <c r="W508" s="64"/>
      <c r="AN508" s="65"/>
      <c r="AW508" s="66"/>
    </row>
    <row r="509" spans="21:49" ht="15.75" customHeight="1">
      <c r="U509" s="64"/>
      <c r="W509" s="64"/>
      <c r="AN509" s="65"/>
      <c r="AW509" s="66"/>
    </row>
    <row r="510" spans="21:49" ht="15.75" customHeight="1">
      <c r="U510" s="64"/>
      <c r="W510" s="64"/>
      <c r="AN510" s="65"/>
      <c r="AW510" s="66"/>
    </row>
    <row r="511" spans="21:49" ht="15.75" customHeight="1">
      <c r="U511" s="64"/>
      <c r="W511" s="64"/>
      <c r="AN511" s="65"/>
      <c r="AW511" s="66"/>
    </row>
    <row r="512" spans="21:49" ht="15.75" customHeight="1">
      <c r="U512" s="64"/>
      <c r="W512" s="64"/>
      <c r="AN512" s="65"/>
      <c r="AW512" s="66"/>
    </row>
    <row r="513" spans="21:49" ht="15.75" customHeight="1">
      <c r="U513" s="64"/>
      <c r="W513" s="64"/>
      <c r="AN513" s="65"/>
      <c r="AW513" s="66"/>
    </row>
    <row r="514" spans="21:49" ht="15.75" customHeight="1">
      <c r="U514" s="64"/>
      <c r="W514" s="64"/>
      <c r="AN514" s="65"/>
      <c r="AW514" s="66"/>
    </row>
    <row r="515" spans="21:49" ht="15.75" customHeight="1">
      <c r="U515" s="64"/>
      <c r="W515" s="64"/>
      <c r="AN515" s="65"/>
      <c r="AW515" s="66"/>
    </row>
    <row r="516" spans="21:49" ht="15.75" customHeight="1">
      <c r="U516" s="64"/>
      <c r="W516" s="64"/>
      <c r="AN516" s="65"/>
      <c r="AW516" s="66"/>
    </row>
    <row r="517" spans="21:49" ht="15.75" customHeight="1">
      <c r="U517" s="64"/>
      <c r="W517" s="64"/>
      <c r="AN517" s="65"/>
      <c r="AW517" s="66"/>
    </row>
    <row r="518" spans="21:49" ht="15.75" customHeight="1">
      <c r="U518" s="64"/>
      <c r="W518" s="64"/>
      <c r="AN518" s="65"/>
      <c r="AW518" s="66"/>
    </row>
    <row r="519" spans="21:49" ht="15.75" customHeight="1">
      <c r="U519" s="64"/>
      <c r="W519" s="64"/>
      <c r="AN519" s="65"/>
      <c r="AW519" s="66"/>
    </row>
    <row r="520" spans="21:49" ht="15.75" customHeight="1">
      <c r="U520" s="64"/>
      <c r="W520" s="64"/>
      <c r="AN520" s="65"/>
      <c r="AW520" s="66"/>
    </row>
    <row r="521" spans="21:49" ht="15.75" customHeight="1">
      <c r="U521" s="64"/>
      <c r="W521" s="64"/>
      <c r="AN521" s="65"/>
      <c r="AW521" s="66"/>
    </row>
    <row r="522" spans="21:49" ht="15.75" customHeight="1">
      <c r="U522" s="64"/>
      <c r="W522" s="64"/>
      <c r="AN522" s="65"/>
      <c r="AW522" s="66"/>
    </row>
    <row r="523" spans="21:49" ht="15.75" customHeight="1">
      <c r="U523" s="64"/>
      <c r="W523" s="64"/>
      <c r="AN523" s="65"/>
      <c r="AW523" s="66"/>
    </row>
    <row r="524" spans="21:49" ht="15.75" customHeight="1">
      <c r="U524" s="64"/>
      <c r="W524" s="64"/>
      <c r="AN524" s="65"/>
      <c r="AW524" s="66"/>
    </row>
    <row r="525" spans="21:49" ht="15.75" customHeight="1">
      <c r="U525" s="64"/>
      <c r="W525" s="64"/>
      <c r="AN525" s="65"/>
      <c r="AW525" s="66"/>
    </row>
    <row r="526" spans="21:49" ht="15.75" customHeight="1">
      <c r="U526" s="64"/>
      <c r="W526" s="64"/>
      <c r="AN526" s="65"/>
      <c r="AW526" s="66"/>
    </row>
    <row r="527" spans="21:49" ht="15.75" customHeight="1">
      <c r="U527" s="64"/>
      <c r="W527" s="64"/>
      <c r="AN527" s="65"/>
      <c r="AW527" s="66"/>
    </row>
    <row r="528" spans="21:49" ht="15.75" customHeight="1">
      <c r="U528" s="64"/>
      <c r="W528" s="64"/>
      <c r="AN528" s="65"/>
      <c r="AW528" s="66"/>
    </row>
    <row r="529" spans="21:49" ht="15.75" customHeight="1">
      <c r="U529" s="64"/>
      <c r="W529" s="64"/>
      <c r="AN529" s="65"/>
      <c r="AW529" s="66"/>
    </row>
    <row r="530" spans="21:49" ht="15.75" customHeight="1">
      <c r="U530" s="64"/>
      <c r="W530" s="64"/>
      <c r="AN530" s="65"/>
      <c r="AW530" s="66"/>
    </row>
    <row r="531" spans="21:49" ht="15.75" customHeight="1">
      <c r="U531" s="64"/>
      <c r="W531" s="64"/>
      <c r="AN531" s="65"/>
      <c r="AW531" s="66"/>
    </row>
    <row r="532" spans="21:49" ht="15.75" customHeight="1">
      <c r="U532" s="64"/>
      <c r="W532" s="64"/>
      <c r="AN532" s="65"/>
      <c r="AW532" s="66"/>
    </row>
    <row r="533" spans="21:49" ht="15.75" customHeight="1">
      <c r="U533" s="64"/>
      <c r="W533" s="64"/>
      <c r="AN533" s="65"/>
      <c r="AW533" s="66"/>
    </row>
    <row r="534" spans="21:49" ht="15.75" customHeight="1">
      <c r="U534" s="64"/>
      <c r="W534" s="64"/>
      <c r="AN534" s="65"/>
      <c r="AW534" s="66"/>
    </row>
    <row r="535" spans="21:49" ht="15.75" customHeight="1">
      <c r="U535" s="64"/>
      <c r="W535" s="64"/>
      <c r="AN535" s="65"/>
      <c r="AW535" s="66"/>
    </row>
    <row r="536" spans="21:49" ht="15.75" customHeight="1">
      <c r="U536" s="64"/>
      <c r="W536" s="64"/>
      <c r="AN536" s="65"/>
      <c r="AW536" s="66"/>
    </row>
    <row r="537" spans="21:49" ht="15.75" customHeight="1">
      <c r="U537" s="64"/>
      <c r="W537" s="64"/>
      <c r="AN537" s="65"/>
      <c r="AW537" s="66"/>
    </row>
    <row r="538" spans="21:49" ht="15.75" customHeight="1">
      <c r="U538" s="64"/>
      <c r="W538" s="64"/>
      <c r="AN538" s="65"/>
      <c r="AW538" s="66"/>
    </row>
    <row r="539" spans="21:49" ht="15.75" customHeight="1">
      <c r="U539" s="64"/>
      <c r="W539" s="64"/>
      <c r="AN539" s="65"/>
      <c r="AW539" s="66"/>
    </row>
    <row r="540" spans="21:49" ht="15.75" customHeight="1">
      <c r="U540" s="64"/>
      <c r="W540" s="64"/>
      <c r="AN540" s="65"/>
      <c r="AW540" s="66"/>
    </row>
    <row r="541" spans="21:49" ht="15.75" customHeight="1">
      <c r="U541" s="64"/>
      <c r="W541" s="64"/>
      <c r="AN541" s="65"/>
      <c r="AW541" s="66"/>
    </row>
    <row r="542" spans="21:49" ht="15.75" customHeight="1">
      <c r="U542" s="64"/>
      <c r="W542" s="64"/>
      <c r="AN542" s="65"/>
      <c r="AW542" s="66"/>
    </row>
    <row r="543" spans="21:49" ht="15.75" customHeight="1">
      <c r="U543" s="64"/>
      <c r="W543" s="64"/>
      <c r="AN543" s="65"/>
      <c r="AW543" s="66"/>
    </row>
    <row r="544" spans="21:49" ht="15.75" customHeight="1">
      <c r="U544" s="64"/>
      <c r="W544" s="64"/>
      <c r="AN544" s="65"/>
      <c r="AW544" s="66"/>
    </row>
    <row r="545" spans="21:49" ht="15.75" customHeight="1">
      <c r="U545" s="64"/>
      <c r="W545" s="64"/>
      <c r="AN545" s="65"/>
      <c r="AW545" s="66"/>
    </row>
    <row r="546" spans="21:49" ht="15.75" customHeight="1">
      <c r="U546" s="64"/>
      <c r="W546" s="64"/>
      <c r="AN546" s="65"/>
      <c r="AW546" s="66"/>
    </row>
    <row r="547" spans="21:49" ht="15.75" customHeight="1">
      <c r="U547" s="64"/>
      <c r="W547" s="64"/>
      <c r="AN547" s="65"/>
      <c r="AW547" s="66"/>
    </row>
    <row r="548" spans="21:49" ht="15.75" customHeight="1">
      <c r="U548" s="64"/>
      <c r="W548" s="64"/>
      <c r="AN548" s="65"/>
      <c r="AW548" s="66"/>
    </row>
    <row r="549" spans="21:49" ht="15.75" customHeight="1">
      <c r="U549" s="64"/>
      <c r="W549" s="64"/>
      <c r="AN549" s="65"/>
      <c r="AW549" s="66"/>
    </row>
    <row r="550" spans="21:49" ht="15.75" customHeight="1">
      <c r="U550" s="64"/>
      <c r="W550" s="64"/>
      <c r="AN550" s="65"/>
      <c r="AW550" s="66"/>
    </row>
    <row r="551" spans="21:49" ht="15.75" customHeight="1">
      <c r="U551" s="64"/>
      <c r="W551" s="64"/>
      <c r="AN551" s="65"/>
      <c r="AW551" s="66"/>
    </row>
    <row r="552" spans="21:49" ht="15.75" customHeight="1">
      <c r="U552" s="64"/>
      <c r="W552" s="64"/>
      <c r="AN552" s="65"/>
      <c r="AW552" s="66"/>
    </row>
    <row r="553" spans="21:49" ht="15.75" customHeight="1">
      <c r="U553" s="64"/>
      <c r="W553" s="64"/>
      <c r="AN553" s="65"/>
      <c r="AW553" s="66"/>
    </row>
    <row r="554" spans="21:49" ht="15.75" customHeight="1">
      <c r="U554" s="64"/>
      <c r="W554" s="64"/>
      <c r="AN554" s="65"/>
      <c r="AW554" s="66"/>
    </row>
    <row r="555" spans="21:49" ht="15.75" customHeight="1">
      <c r="U555" s="64"/>
      <c r="W555" s="64"/>
      <c r="AN555" s="65"/>
      <c r="AW555" s="66"/>
    </row>
    <row r="556" spans="21:49" ht="15.75" customHeight="1">
      <c r="U556" s="64"/>
      <c r="W556" s="64"/>
      <c r="AN556" s="65"/>
      <c r="AW556" s="66"/>
    </row>
    <row r="557" spans="21:49" ht="15.75" customHeight="1">
      <c r="U557" s="64"/>
      <c r="W557" s="64"/>
      <c r="AN557" s="65"/>
      <c r="AW557" s="66"/>
    </row>
    <row r="558" spans="21:49" ht="15.75" customHeight="1">
      <c r="U558" s="64"/>
      <c r="W558" s="64"/>
      <c r="AN558" s="65"/>
      <c r="AW558" s="66"/>
    </row>
    <row r="559" spans="21:49" ht="15.75" customHeight="1">
      <c r="U559" s="64"/>
      <c r="W559" s="64"/>
      <c r="AN559" s="65"/>
      <c r="AW559" s="66"/>
    </row>
    <row r="560" spans="21:49" ht="15.75" customHeight="1">
      <c r="U560" s="64"/>
      <c r="W560" s="64"/>
      <c r="AN560" s="65"/>
      <c r="AW560" s="66"/>
    </row>
    <row r="561" spans="21:49" ht="15.75" customHeight="1">
      <c r="U561" s="64"/>
      <c r="W561" s="64"/>
      <c r="AN561" s="65"/>
      <c r="AW561" s="66"/>
    </row>
    <row r="562" spans="21:49" ht="15.75" customHeight="1">
      <c r="U562" s="64"/>
      <c r="W562" s="64"/>
      <c r="AN562" s="65"/>
      <c r="AW562" s="66"/>
    </row>
    <row r="563" spans="21:49" ht="15.75" customHeight="1">
      <c r="U563" s="64"/>
      <c r="W563" s="64"/>
      <c r="AN563" s="65"/>
      <c r="AW563" s="66"/>
    </row>
    <row r="564" spans="21:49" ht="15.75" customHeight="1">
      <c r="U564" s="64"/>
      <c r="W564" s="64"/>
      <c r="AN564" s="65"/>
      <c r="AW564" s="66"/>
    </row>
    <row r="565" spans="21:49" ht="15.75" customHeight="1">
      <c r="U565" s="64"/>
      <c r="W565" s="64"/>
      <c r="AN565" s="65"/>
      <c r="AW565" s="66"/>
    </row>
    <row r="566" spans="21:49" ht="15.75" customHeight="1">
      <c r="U566" s="64"/>
      <c r="W566" s="64"/>
      <c r="AN566" s="65"/>
      <c r="AW566" s="66"/>
    </row>
    <row r="567" spans="21:49" ht="15.75" customHeight="1">
      <c r="U567" s="64"/>
      <c r="W567" s="64"/>
      <c r="AN567" s="65"/>
      <c r="AW567" s="66"/>
    </row>
    <row r="568" spans="21:49" ht="15.75" customHeight="1">
      <c r="U568" s="64"/>
      <c r="W568" s="64"/>
      <c r="AN568" s="65"/>
      <c r="AW568" s="66"/>
    </row>
    <row r="569" spans="21:49" ht="15.75" customHeight="1">
      <c r="U569" s="64"/>
      <c r="W569" s="64"/>
      <c r="AN569" s="65"/>
      <c r="AW569" s="66"/>
    </row>
    <row r="570" spans="21:49" ht="15.75" customHeight="1">
      <c r="U570" s="64"/>
      <c r="W570" s="64"/>
      <c r="AN570" s="65"/>
      <c r="AW570" s="66"/>
    </row>
    <row r="571" spans="21:49" ht="15.75" customHeight="1">
      <c r="U571" s="64"/>
      <c r="W571" s="64"/>
      <c r="AN571" s="65"/>
      <c r="AW571" s="66"/>
    </row>
    <row r="572" spans="21:49" ht="15.75" customHeight="1">
      <c r="U572" s="64"/>
      <c r="W572" s="64"/>
      <c r="AN572" s="65"/>
      <c r="AW572" s="66"/>
    </row>
    <row r="573" spans="21:49" ht="15.75" customHeight="1">
      <c r="U573" s="64"/>
      <c r="W573" s="64"/>
      <c r="AN573" s="65"/>
      <c r="AW573" s="66"/>
    </row>
    <row r="574" spans="21:49" ht="15.75" customHeight="1">
      <c r="U574" s="64"/>
      <c r="W574" s="64"/>
      <c r="AN574" s="65"/>
      <c r="AW574" s="66"/>
    </row>
    <row r="575" spans="21:49" ht="15.75" customHeight="1">
      <c r="U575" s="64"/>
      <c r="W575" s="64"/>
      <c r="AN575" s="65"/>
      <c r="AW575" s="66"/>
    </row>
    <row r="576" spans="21:49" ht="15.75" customHeight="1">
      <c r="U576" s="64"/>
      <c r="W576" s="64"/>
      <c r="AN576" s="65"/>
      <c r="AW576" s="66"/>
    </row>
    <row r="577" spans="21:49" ht="15.75" customHeight="1">
      <c r="U577" s="64"/>
      <c r="W577" s="64"/>
      <c r="AN577" s="65"/>
      <c r="AW577" s="66"/>
    </row>
    <row r="578" spans="21:49" ht="15.75" customHeight="1">
      <c r="U578" s="64"/>
      <c r="W578" s="64"/>
      <c r="AN578" s="65"/>
      <c r="AW578" s="66"/>
    </row>
    <row r="579" spans="21:49" ht="15.75" customHeight="1">
      <c r="U579" s="64"/>
      <c r="W579" s="64"/>
      <c r="AN579" s="65"/>
      <c r="AW579" s="66"/>
    </row>
    <row r="580" spans="21:49" ht="15.75" customHeight="1">
      <c r="U580" s="64"/>
      <c r="W580" s="64"/>
      <c r="AN580" s="65"/>
      <c r="AW580" s="66"/>
    </row>
    <row r="581" spans="21:49" ht="15.75" customHeight="1">
      <c r="U581" s="64"/>
      <c r="W581" s="64"/>
      <c r="AN581" s="65"/>
      <c r="AW581" s="66"/>
    </row>
    <row r="582" spans="21:49" ht="15.75" customHeight="1">
      <c r="U582" s="64"/>
      <c r="W582" s="64"/>
      <c r="AN582" s="65"/>
      <c r="AW582" s="66"/>
    </row>
    <row r="583" spans="21:49" ht="15.75" customHeight="1">
      <c r="U583" s="64"/>
      <c r="W583" s="64"/>
      <c r="AN583" s="65"/>
      <c r="AW583" s="66"/>
    </row>
    <row r="584" spans="21:49" ht="15.75" customHeight="1">
      <c r="U584" s="64"/>
      <c r="W584" s="64"/>
      <c r="AN584" s="65"/>
      <c r="AW584" s="66"/>
    </row>
    <row r="585" spans="21:49" ht="15.75" customHeight="1">
      <c r="U585" s="64"/>
      <c r="W585" s="64"/>
      <c r="AN585" s="65"/>
      <c r="AW585" s="66"/>
    </row>
    <row r="586" spans="21:49" ht="15.75" customHeight="1">
      <c r="U586" s="64"/>
      <c r="W586" s="64"/>
      <c r="AN586" s="65"/>
      <c r="AW586" s="66"/>
    </row>
    <row r="587" spans="21:49" ht="15.75" customHeight="1">
      <c r="U587" s="64"/>
      <c r="W587" s="64"/>
      <c r="AN587" s="65"/>
      <c r="AW587" s="66"/>
    </row>
    <row r="588" spans="21:49" ht="15.75" customHeight="1">
      <c r="U588" s="64"/>
      <c r="W588" s="64"/>
      <c r="AN588" s="65"/>
      <c r="AW588" s="66"/>
    </row>
    <row r="589" spans="21:49" ht="15.75" customHeight="1">
      <c r="U589" s="64"/>
      <c r="W589" s="64"/>
      <c r="AN589" s="65"/>
      <c r="AW589" s="66"/>
    </row>
    <row r="590" spans="21:49" ht="15.75" customHeight="1">
      <c r="U590" s="64"/>
      <c r="W590" s="64"/>
      <c r="AN590" s="65"/>
      <c r="AW590" s="66"/>
    </row>
    <row r="591" spans="21:49" ht="15.75" customHeight="1">
      <c r="U591" s="64"/>
      <c r="W591" s="64"/>
      <c r="AN591" s="65"/>
      <c r="AW591" s="66"/>
    </row>
    <row r="592" spans="21:49" ht="15.75" customHeight="1">
      <c r="U592" s="64"/>
      <c r="W592" s="64"/>
      <c r="AN592" s="65"/>
      <c r="AW592" s="66"/>
    </row>
    <row r="593" spans="21:49" ht="15.75" customHeight="1">
      <c r="U593" s="64"/>
      <c r="W593" s="64"/>
      <c r="AN593" s="65"/>
      <c r="AW593" s="66"/>
    </row>
    <row r="594" spans="21:49" ht="15.75" customHeight="1">
      <c r="U594" s="64"/>
      <c r="W594" s="64"/>
      <c r="AN594" s="65"/>
      <c r="AW594" s="66"/>
    </row>
    <row r="595" spans="21:49" ht="15.75" customHeight="1">
      <c r="U595" s="64"/>
      <c r="W595" s="64"/>
      <c r="AN595" s="65"/>
      <c r="AW595" s="66"/>
    </row>
    <row r="596" spans="21:49" ht="15.75" customHeight="1">
      <c r="U596" s="64"/>
      <c r="W596" s="64"/>
      <c r="AN596" s="65"/>
      <c r="AW596" s="66"/>
    </row>
    <row r="597" spans="21:49" ht="15.75" customHeight="1">
      <c r="U597" s="64"/>
      <c r="W597" s="64"/>
      <c r="AN597" s="65"/>
      <c r="AW597" s="66"/>
    </row>
    <row r="598" spans="21:49" ht="15.75" customHeight="1">
      <c r="U598" s="64"/>
      <c r="W598" s="64"/>
      <c r="AN598" s="65"/>
      <c r="AW598" s="66"/>
    </row>
    <row r="599" spans="21:49" ht="15.75" customHeight="1">
      <c r="U599" s="64"/>
      <c r="W599" s="64"/>
      <c r="AN599" s="65"/>
      <c r="AW599" s="66"/>
    </row>
    <row r="600" spans="21:49" ht="15.75" customHeight="1">
      <c r="U600" s="64"/>
      <c r="W600" s="64"/>
      <c r="AN600" s="65"/>
      <c r="AW600" s="66"/>
    </row>
    <row r="601" spans="21:49" ht="15.75" customHeight="1">
      <c r="U601" s="64"/>
      <c r="W601" s="64"/>
      <c r="AN601" s="65"/>
      <c r="AW601" s="66"/>
    </row>
    <row r="602" spans="21:49" ht="15.75" customHeight="1">
      <c r="U602" s="64"/>
      <c r="W602" s="64"/>
      <c r="AN602" s="65"/>
      <c r="AW602" s="66"/>
    </row>
    <row r="603" spans="21:49" ht="15.75" customHeight="1">
      <c r="U603" s="64"/>
      <c r="W603" s="64"/>
      <c r="AN603" s="65"/>
      <c r="AW603" s="66"/>
    </row>
    <row r="604" spans="21:49" ht="15.75" customHeight="1">
      <c r="U604" s="64"/>
      <c r="W604" s="64"/>
      <c r="AN604" s="65"/>
      <c r="AW604" s="66"/>
    </row>
    <row r="605" spans="21:49" ht="15.75" customHeight="1">
      <c r="U605" s="64"/>
      <c r="W605" s="64"/>
      <c r="AN605" s="65"/>
      <c r="AW605" s="66"/>
    </row>
    <row r="606" spans="21:49" ht="15.75" customHeight="1">
      <c r="U606" s="64"/>
      <c r="W606" s="64"/>
      <c r="AN606" s="65"/>
      <c r="AW606" s="66"/>
    </row>
    <row r="607" spans="21:49" ht="15.75" customHeight="1">
      <c r="U607" s="64"/>
      <c r="W607" s="64"/>
      <c r="AN607" s="65"/>
      <c r="AW607" s="66"/>
    </row>
    <row r="608" spans="21:49" ht="15.75" customHeight="1">
      <c r="U608" s="64"/>
      <c r="W608" s="64"/>
      <c r="AN608" s="65"/>
      <c r="AW608" s="66"/>
    </row>
    <row r="609" spans="21:49" ht="15.75" customHeight="1">
      <c r="U609" s="64"/>
      <c r="W609" s="64"/>
      <c r="AN609" s="65"/>
      <c r="AW609" s="66"/>
    </row>
    <row r="610" spans="21:49" ht="15.75" customHeight="1">
      <c r="U610" s="64"/>
      <c r="W610" s="64"/>
      <c r="AN610" s="65"/>
      <c r="AW610" s="66"/>
    </row>
    <row r="611" spans="21:49" ht="15.75" customHeight="1">
      <c r="U611" s="64"/>
      <c r="W611" s="64"/>
      <c r="AN611" s="65"/>
      <c r="AW611" s="66"/>
    </row>
    <row r="612" spans="21:49" ht="15.75" customHeight="1">
      <c r="U612" s="64"/>
      <c r="W612" s="64"/>
      <c r="AN612" s="65"/>
      <c r="AW612" s="66"/>
    </row>
    <row r="613" spans="21:49" ht="15.75" customHeight="1">
      <c r="U613" s="64"/>
      <c r="W613" s="64"/>
      <c r="AN613" s="65"/>
      <c r="AW613" s="66"/>
    </row>
    <row r="614" spans="21:49" ht="15.75" customHeight="1">
      <c r="U614" s="64"/>
      <c r="W614" s="64"/>
      <c r="AN614" s="65"/>
      <c r="AW614" s="66"/>
    </row>
    <row r="615" spans="21:49" ht="15.75" customHeight="1">
      <c r="U615" s="64"/>
      <c r="W615" s="64"/>
      <c r="AN615" s="65"/>
      <c r="AW615" s="66"/>
    </row>
    <row r="616" spans="21:49" ht="15.75" customHeight="1">
      <c r="U616" s="64"/>
      <c r="W616" s="64"/>
      <c r="AN616" s="65"/>
      <c r="AW616" s="66"/>
    </row>
    <row r="617" spans="21:49" ht="15.75" customHeight="1">
      <c r="U617" s="64"/>
      <c r="W617" s="64"/>
      <c r="AN617" s="65"/>
      <c r="AW617" s="66"/>
    </row>
    <row r="618" spans="21:49" ht="15.75" customHeight="1">
      <c r="U618" s="64"/>
      <c r="W618" s="64"/>
      <c r="AN618" s="65"/>
      <c r="AW618" s="66"/>
    </row>
    <row r="619" spans="21:49" ht="15.75" customHeight="1">
      <c r="U619" s="64"/>
      <c r="W619" s="64"/>
      <c r="AN619" s="65"/>
      <c r="AW619" s="66"/>
    </row>
    <row r="620" spans="21:49" ht="15.75" customHeight="1">
      <c r="U620" s="64"/>
      <c r="W620" s="64"/>
      <c r="AN620" s="65"/>
      <c r="AW620" s="66"/>
    </row>
    <row r="621" spans="21:49" ht="15.75" customHeight="1">
      <c r="U621" s="64"/>
      <c r="W621" s="64"/>
      <c r="AN621" s="65"/>
      <c r="AW621" s="66"/>
    </row>
    <row r="622" spans="21:49" ht="15.75" customHeight="1">
      <c r="U622" s="64"/>
      <c r="W622" s="64"/>
      <c r="AN622" s="65"/>
      <c r="AW622" s="66"/>
    </row>
    <row r="623" spans="21:49" ht="15.75" customHeight="1">
      <c r="U623" s="64"/>
      <c r="W623" s="64"/>
      <c r="AN623" s="65"/>
      <c r="AW623" s="66"/>
    </row>
    <row r="624" spans="21:49" ht="15.75" customHeight="1">
      <c r="U624" s="64"/>
      <c r="W624" s="64"/>
      <c r="AN624" s="65"/>
      <c r="AW624" s="66"/>
    </row>
    <row r="625" spans="21:49" ht="15.75" customHeight="1">
      <c r="U625" s="64"/>
      <c r="W625" s="64"/>
      <c r="AN625" s="65"/>
      <c r="AW625" s="66"/>
    </row>
    <row r="626" spans="21:49" ht="15.75" customHeight="1">
      <c r="U626" s="64"/>
      <c r="W626" s="64"/>
      <c r="AN626" s="65"/>
      <c r="AW626" s="66"/>
    </row>
    <row r="627" spans="21:49" ht="15.75" customHeight="1">
      <c r="U627" s="64"/>
      <c r="W627" s="64"/>
      <c r="AN627" s="65"/>
      <c r="AW627" s="66"/>
    </row>
    <row r="628" spans="21:49" ht="15.75" customHeight="1">
      <c r="U628" s="64"/>
      <c r="W628" s="64"/>
      <c r="AN628" s="65"/>
      <c r="AW628" s="66"/>
    </row>
    <row r="629" spans="21:49" ht="15.75" customHeight="1">
      <c r="U629" s="64"/>
      <c r="W629" s="64"/>
      <c r="AN629" s="65"/>
      <c r="AW629" s="66"/>
    </row>
    <row r="630" spans="21:49" ht="15.75" customHeight="1">
      <c r="U630" s="64"/>
      <c r="W630" s="64"/>
      <c r="AN630" s="65"/>
      <c r="AW630" s="66"/>
    </row>
    <row r="631" spans="21:49" ht="15.75" customHeight="1">
      <c r="U631" s="64"/>
      <c r="W631" s="64"/>
      <c r="AN631" s="65"/>
      <c r="AW631" s="66"/>
    </row>
    <row r="632" spans="21:49" ht="15.75" customHeight="1">
      <c r="U632" s="64"/>
      <c r="W632" s="64"/>
      <c r="AN632" s="65"/>
      <c r="AW632" s="66"/>
    </row>
    <row r="633" spans="21:49" ht="15.75" customHeight="1">
      <c r="U633" s="64"/>
      <c r="W633" s="64"/>
      <c r="AN633" s="65"/>
      <c r="AW633" s="66"/>
    </row>
    <row r="634" spans="21:49" ht="15.75" customHeight="1">
      <c r="U634" s="64"/>
      <c r="W634" s="64"/>
      <c r="AN634" s="65"/>
      <c r="AW634" s="66"/>
    </row>
    <row r="635" spans="21:49" ht="15.75" customHeight="1">
      <c r="U635" s="64"/>
      <c r="W635" s="64"/>
      <c r="AN635" s="65"/>
      <c r="AW635" s="66"/>
    </row>
    <row r="636" spans="21:49" ht="15.75" customHeight="1">
      <c r="U636" s="64"/>
      <c r="W636" s="64"/>
      <c r="AN636" s="65"/>
      <c r="AW636" s="66"/>
    </row>
    <row r="637" spans="21:49" ht="15.75" customHeight="1">
      <c r="U637" s="64"/>
      <c r="W637" s="64"/>
      <c r="AN637" s="65"/>
      <c r="AW637" s="66"/>
    </row>
    <row r="638" spans="21:49" ht="15.75" customHeight="1">
      <c r="U638" s="64"/>
      <c r="W638" s="64"/>
      <c r="AN638" s="65"/>
      <c r="AW638" s="66"/>
    </row>
    <row r="639" spans="21:49" ht="15.75" customHeight="1">
      <c r="U639" s="64"/>
      <c r="W639" s="64"/>
      <c r="AN639" s="65"/>
      <c r="AW639" s="66"/>
    </row>
    <row r="640" spans="21:49" ht="15.75" customHeight="1">
      <c r="U640" s="64"/>
      <c r="W640" s="64"/>
      <c r="AN640" s="65"/>
      <c r="AW640" s="66"/>
    </row>
    <row r="641" spans="21:49" ht="15.75" customHeight="1">
      <c r="U641" s="64"/>
      <c r="W641" s="64"/>
      <c r="AN641" s="65"/>
      <c r="AW641" s="66"/>
    </row>
    <row r="642" spans="21:49" ht="15.75" customHeight="1">
      <c r="U642" s="64"/>
      <c r="W642" s="64"/>
      <c r="AN642" s="65"/>
      <c r="AW642" s="66"/>
    </row>
    <row r="643" spans="21:49" ht="15.75" customHeight="1">
      <c r="U643" s="64"/>
      <c r="W643" s="64"/>
      <c r="AN643" s="65"/>
      <c r="AW643" s="66"/>
    </row>
    <row r="644" spans="21:49" ht="15.75" customHeight="1">
      <c r="U644" s="64"/>
      <c r="W644" s="64"/>
      <c r="AN644" s="65"/>
      <c r="AW644" s="66"/>
    </row>
    <row r="645" spans="21:49" ht="15.75" customHeight="1">
      <c r="U645" s="64"/>
      <c r="W645" s="64"/>
      <c r="AN645" s="65"/>
      <c r="AW645" s="66"/>
    </row>
    <row r="646" spans="21:49" ht="15.75" customHeight="1">
      <c r="U646" s="64"/>
      <c r="W646" s="64"/>
      <c r="AN646" s="65"/>
      <c r="AW646" s="66"/>
    </row>
    <row r="647" spans="21:49" ht="15.75" customHeight="1">
      <c r="U647" s="64"/>
      <c r="W647" s="64"/>
      <c r="AN647" s="65"/>
      <c r="AW647" s="66"/>
    </row>
    <row r="648" spans="21:49" ht="15.75" customHeight="1">
      <c r="U648" s="64"/>
      <c r="W648" s="64"/>
      <c r="AN648" s="65"/>
      <c r="AW648" s="66"/>
    </row>
    <row r="649" spans="21:49" ht="15.75" customHeight="1">
      <c r="U649" s="64"/>
      <c r="W649" s="64"/>
      <c r="AN649" s="65"/>
      <c r="AW649" s="66"/>
    </row>
    <row r="650" spans="21:49" ht="15.75" customHeight="1">
      <c r="U650" s="64"/>
      <c r="W650" s="64"/>
      <c r="AN650" s="65"/>
      <c r="AW650" s="66"/>
    </row>
    <row r="651" spans="21:49" ht="15.75" customHeight="1">
      <c r="U651" s="64"/>
      <c r="W651" s="64"/>
      <c r="AN651" s="65"/>
      <c r="AW651" s="66"/>
    </row>
    <row r="652" spans="21:49" ht="15.75" customHeight="1">
      <c r="U652" s="64"/>
      <c r="W652" s="64"/>
      <c r="AN652" s="65"/>
      <c r="AW652" s="66"/>
    </row>
    <row r="653" spans="21:49" ht="15.75" customHeight="1">
      <c r="U653" s="64"/>
      <c r="W653" s="64"/>
      <c r="AN653" s="65"/>
      <c r="AW653" s="66"/>
    </row>
    <row r="654" spans="21:49" ht="15.75" customHeight="1">
      <c r="U654" s="64"/>
      <c r="W654" s="64"/>
      <c r="AN654" s="65"/>
      <c r="AW654" s="66"/>
    </row>
    <row r="655" spans="21:49" ht="15.75" customHeight="1">
      <c r="U655" s="64"/>
      <c r="W655" s="64"/>
      <c r="AN655" s="65"/>
      <c r="AW655" s="66"/>
    </row>
    <row r="656" spans="21:49" ht="15.75" customHeight="1">
      <c r="U656" s="64"/>
      <c r="W656" s="64"/>
      <c r="AN656" s="65"/>
      <c r="AW656" s="66"/>
    </row>
    <row r="657" spans="21:49" ht="15.75" customHeight="1">
      <c r="U657" s="64"/>
      <c r="W657" s="64"/>
      <c r="AN657" s="65"/>
      <c r="AW657" s="66"/>
    </row>
    <row r="658" spans="21:49" ht="15.75" customHeight="1">
      <c r="U658" s="64"/>
      <c r="W658" s="64"/>
      <c r="AN658" s="65"/>
      <c r="AW658" s="66"/>
    </row>
    <row r="659" spans="21:49" ht="15.75" customHeight="1">
      <c r="U659" s="64"/>
      <c r="W659" s="64"/>
      <c r="AN659" s="65"/>
      <c r="AW659" s="66"/>
    </row>
    <row r="660" spans="21:49" ht="15.75" customHeight="1">
      <c r="U660" s="64"/>
      <c r="W660" s="64"/>
      <c r="AN660" s="65"/>
      <c r="AW660" s="66"/>
    </row>
    <row r="661" spans="21:49" ht="15.75" customHeight="1">
      <c r="U661" s="64"/>
      <c r="W661" s="64"/>
      <c r="AN661" s="65"/>
      <c r="AW661" s="66"/>
    </row>
    <row r="662" spans="21:49" ht="15.75" customHeight="1">
      <c r="U662" s="64"/>
      <c r="W662" s="64"/>
      <c r="AN662" s="65"/>
      <c r="AW662" s="66"/>
    </row>
    <row r="663" spans="21:49" ht="15.75" customHeight="1">
      <c r="U663" s="64"/>
      <c r="W663" s="64"/>
      <c r="AN663" s="65"/>
      <c r="AW663" s="66"/>
    </row>
    <row r="664" spans="21:49" ht="15.75" customHeight="1">
      <c r="U664" s="64"/>
      <c r="W664" s="64"/>
      <c r="AN664" s="65"/>
      <c r="AW664" s="66"/>
    </row>
    <row r="665" spans="21:49" ht="15.75" customHeight="1">
      <c r="U665" s="64"/>
      <c r="W665" s="64"/>
      <c r="AN665" s="65"/>
      <c r="AW665" s="66"/>
    </row>
    <row r="666" spans="21:49" ht="15.75" customHeight="1">
      <c r="U666" s="64"/>
      <c r="W666" s="64"/>
      <c r="AN666" s="65"/>
      <c r="AW666" s="66"/>
    </row>
    <row r="667" spans="21:49" ht="15.75" customHeight="1">
      <c r="U667" s="64"/>
      <c r="W667" s="64"/>
      <c r="AN667" s="65"/>
      <c r="AW667" s="66"/>
    </row>
    <row r="668" spans="21:49" ht="15.75" customHeight="1">
      <c r="U668" s="64"/>
      <c r="W668" s="64"/>
      <c r="AN668" s="65"/>
      <c r="AW668" s="66"/>
    </row>
    <row r="669" spans="21:49" ht="15.75" customHeight="1">
      <c r="U669" s="64"/>
      <c r="W669" s="64"/>
      <c r="AN669" s="65"/>
      <c r="AW669" s="66"/>
    </row>
    <row r="670" spans="21:49" ht="15.75" customHeight="1">
      <c r="U670" s="64"/>
      <c r="W670" s="64"/>
      <c r="AN670" s="65"/>
      <c r="AW670" s="66"/>
    </row>
    <row r="671" spans="21:49" ht="15.75" customHeight="1">
      <c r="U671" s="64"/>
      <c r="W671" s="64"/>
      <c r="AN671" s="65"/>
      <c r="AW671" s="66"/>
    </row>
    <row r="672" spans="21:49" ht="15.75" customHeight="1">
      <c r="U672" s="64"/>
      <c r="W672" s="64"/>
      <c r="AN672" s="65"/>
      <c r="AW672" s="66"/>
    </row>
    <row r="673" spans="21:49" ht="15.75" customHeight="1">
      <c r="U673" s="64"/>
      <c r="W673" s="64"/>
      <c r="AN673" s="65"/>
      <c r="AW673" s="66"/>
    </row>
    <row r="674" spans="21:49" ht="15.75" customHeight="1">
      <c r="U674" s="64"/>
      <c r="W674" s="64"/>
      <c r="AN674" s="65"/>
      <c r="AW674" s="66"/>
    </row>
    <row r="675" spans="21:49" ht="15.75" customHeight="1">
      <c r="U675" s="64"/>
      <c r="W675" s="64"/>
      <c r="AN675" s="65"/>
      <c r="AW675" s="66"/>
    </row>
    <row r="676" spans="21:49" ht="15.75" customHeight="1">
      <c r="U676" s="64"/>
      <c r="W676" s="64"/>
      <c r="AN676" s="65"/>
      <c r="AW676" s="66"/>
    </row>
    <row r="677" spans="21:49" ht="15.75" customHeight="1">
      <c r="U677" s="64"/>
      <c r="W677" s="64"/>
      <c r="AN677" s="65"/>
      <c r="AW677" s="66"/>
    </row>
    <row r="678" spans="21:49" ht="15.75" customHeight="1">
      <c r="U678" s="64"/>
      <c r="W678" s="64"/>
      <c r="AN678" s="65"/>
      <c r="AW678" s="66"/>
    </row>
    <row r="679" spans="21:49" ht="15.75" customHeight="1">
      <c r="U679" s="64"/>
      <c r="W679" s="64"/>
      <c r="AN679" s="65"/>
      <c r="AW679" s="66"/>
    </row>
    <row r="680" spans="21:49" ht="15.75" customHeight="1">
      <c r="U680" s="64"/>
      <c r="W680" s="64"/>
      <c r="AN680" s="65"/>
      <c r="AW680" s="66"/>
    </row>
    <row r="681" spans="21:49" ht="15.75" customHeight="1">
      <c r="U681" s="64"/>
      <c r="W681" s="64"/>
      <c r="AN681" s="65"/>
      <c r="AW681" s="66"/>
    </row>
    <row r="682" spans="21:49" ht="15.75" customHeight="1">
      <c r="U682" s="64"/>
      <c r="W682" s="64"/>
      <c r="AN682" s="65"/>
      <c r="AW682" s="66"/>
    </row>
    <row r="683" spans="21:49" ht="15.75" customHeight="1">
      <c r="U683" s="64"/>
      <c r="W683" s="64"/>
      <c r="AN683" s="65"/>
      <c r="AW683" s="66"/>
    </row>
    <row r="684" spans="21:49" ht="15.75" customHeight="1">
      <c r="U684" s="64"/>
      <c r="W684" s="64"/>
      <c r="AN684" s="65"/>
      <c r="AW684" s="66"/>
    </row>
    <row r="685" spans="21:49" ht="15.75" customHeight="1">
      <c r="U685" s="64"/>
      <c r="W685" s="64"/>
      <c r="AN685" s="65"/>
      <c r="AW685" s="66"/>
    </row>
    <row r="686" spans="21:49" ht="15.75" customHeight="1">
      <c r="U686" s="64"/>
      <c r="W686" s="64"/>
      <c r="AN686" s="65"/>
      <c r="AW686" s="66"/>
    </row>
    <row r="687" spans="21:49" ht="15.75" customHeight="1">
      <c r="U687" s="64"/>
      <c r="W687" s="64"/>
      <c r="AN687" s="65"/>
      <c r="AW687" s="66"/>
    </row>
    <row r="688" spans="21:49" ht="15.75" customHeight="1">
      <c r="U688" s="64"/>
      <c r="W688" s="64"/>
      <c r="AN688" s="65"/>
      <c r="AW688" s="66"/>
    </row>
    <row r="689" spans="21:49" ht="15.75" customHeight="1">
      <c r="U689" s="64"/>
      <c r="W689" s="64"/>
      <c r="AN689" s="65"/>
      <c r="AW689" s="66"/>
    </row>
    <row r="690" spans="21:49" ht="15.75" customHeight="1">
      <c r="U690" s="64"/>
      <c r="W690" s="64"/>
      <c r="AN690" s="65"/>
      <c r="AW690" s="66"/>
    </row>
    <row r="691" spans="21:49" ht="15.75" customHeight="1">
      <c r="U691" s="64"/>
      <c r="W691" s="64"/>
      <c r="AN691" s="65"/>
      <c r="AW691" s="66"/>
    </row>
    <row r="692" spans="21:49" ht="15.75" customHeight="1">
      <c r="U692" s="64"/>
      <c r="W692" s="64"/>
      <c r="AN692" s="65"/>
      <c r="AW692" s="66"/>
    </row>
    <row r="693" spans="21:49" ht="15.75" customHeight="1">
      <c r="U693" s="64"/>
      <c r="W693" s="64"/>
      <c r="AN693" s="65"/>
      <c r="AW693" s="66"/>
    </row>
    <row r="694" spans="21:49" ht="15.75" customHeight="1">
      <c r="U694" s="64"/>
      <c r="W694" s="64"/>
      <c r="AN694" s="65"/>
      <c r="AW694" s="66"/>
    </row>
    <row r="695" spans="21:49" ht="15.75" customHeight="1">
      <c r="U695" s="64"/>
      <c r="W695" s="64"/>
      <c r="AN695" s="65"/>
      <c r="AW695" s="66"/>
    </row>
    <row r="696" spans="21:49" ht="15.75" customHeight="1">
      <c r="U696" s="64"/>
      <c r="W696" s="64"/>
      <c r="AN696" s="65"/>
      <c r="AW696" s="66"/>
    </row>
    <row r="697" spans="21:49" ht="15.75" customHeight="1">
      <c r="U697" s="64"/>
      <c r="W697" s="64"/>
      <c r="AN697" s="65"/>
      <c r="AW697" s="66"/>
    </row>
    <row r="698" spans="21:49" ht="15.75" customHeight="1">
      <c r="U698" s="64"/>
      <c r="W698" s="64"/>
      <c r="AN698" s="65"/>
      <c r="AW698" s="66"/>
    </row>
    <row r="699" spans="21:49" ht="15.75" customHeight="1">
      <c r="U699" s="64"/>
      <c r="W699" s="64"/>
      <c r="AN699" s="65"/>
      <c r="AW699" s="66"/>
    </row>
    <row r="700" spans="21:49" ht="15.75" customHeight="1">
      <c r="U700" s="64"/>
      <c r="W700" s="64"/>
      <c r="AN700" s="65"/>
      <c r="AW700" s="66"/>
    </row>
    <row r="701" spans="21:49" ht="15.75" customHeight="1">
      <c r="U701" s="64"/>
      <c r="W701" s="64"/>
      <c r="AN701" s="65"/>
      <c r="AW701" s="66"/>
    </row>
    <row r="702" spans="21:49" ht="15.75" customHeight="1">
      <c r="U702" s="64"/>
      <c r="W702" s="64"/>
      <c r="AN702" s="65"/>
      <c r="AW702" s="66"/>
    </row>
    <row r="703" spans="21:49" ht="15.75" customHeight="1">
      <c r="U703" s="64"/>
      <c r="W703" s="64"/>
      <c r="AN703" s="65"/>
      <c r="AW703" s="66"/>
    </row>
    <row r="704" spans="21:49" ht="15.75" customHeight="1">
      <c r="U704" s="64"/>
      <c r="W704" s="64"/>
      <c r="AN704" s="65"/>
      <c r="AW704" s="66"/>
    </row>
    <row r="705" spans="21:49" ht="15.75" customHeight="1">
      <c r="U705" s="64"/>
      <c r="W705" s="64"/>
      <c r="AN705" s="65"/>
      <c r="AW705" s="66"/>
    </row>
    <row r="706" spans="21:49" ht="15.75" customHeight="1">
      <c r="U706" s="64"/>
      <c r="W706" s="64"/>
      <c r="AN706" s="65"/>
      <c r="AW706" s="66"/>
    </row>
    <row r="707" spans="21:49" ht="15.75" customHeight="1">
      <c r="U707" s="64"/>
      <c r="W707" s="64"/>
      <c r="AN707" s="65"/>
      <c r="AW707" s="66"/>
    </row>
    <row r="708" spans="21:49" ht="15.75" customHeight="1">
      <c r="U708" s="64"/>
      <c r="W708" s="64"/>
      <c r="AN708" s="65"/>
      <c r="AW708" s="66"/>
    </row>
    <row r="709" spans="21:49" ht="15.75" customHeight="1">
      <c r="U709" s="64"/>
      <c r="W709" s="64"/>
      <c r="AN709" s="65"/>
      <c r="AW709" s="66"/>
    </row>
    <row r="710" spans="21:49" ht="15.75" customHeight="1">
      <c r="U710" s="64"/>
      <c r="W710" s="64"/>
      <c r="AN710" s="65"/>
      <c r="AW710" s="66"/>
    </row>
    <row r="711" spans="21:49" ht="15.75" customHeight="1">
      <c r="U711" s="64"/>
      <c r="W711" s="64"/>
      <c r="AN711" s="65"/>
      <c r="AW711" s="66"/>
    </row>
    <row r="712" spans="21:49" ht="15.75" customHeight="1">
      <c r="U712" s="64"/>
      <c r="W712" s="64"/>
      <c r="AN712" s="65"/>
      <c r="AW712" s="66"/>
    </row>
    <row r="713" spans="21:49" ht="15.75" customHeight="1">
      <c r="U713" s="64"/>
      <c r="W713" s="64"/>
      <c r="AN713" s="65"/>
      <c r="AW713" s="66"/>
    </row>
    <row r="714" spans="21:49" ht="15.75" customHeight="1">
      <c r="U714" s="64"/>
      <c r="W714" s="64"/>
      <c r="AN714" s="65"/>
      <c r="AW714" s="66"/>
    </row>
    <row r="715" spans="21:49" ht="15.75" customHeight="1">
      <c r="U715" s="64"/>
      <c r="W715" s="64"/>
      <c r="AN715" s="65"/>
      <c r="AW715" s="66"/>
    </row>
    <row r="716" spans="21:49" ht="15.75" customHeight="1">
      <c r="U716" s="64"/>
      <c r="W716" s="64"/>
      <c r="AN716" s="65"/>
      <c r="AW716" s="66"/>
    </row>
    <row r="717" spans="21:49" ht="15.75" customHeight="1">
      <c r="U717" s="64"/>
      <c r="W717" s="64"/>
      <c r="AN717" s="65"/>
      <c r="AW717" s="66"/>
    </row>
    <row r="718" spans="21:49" ht="15.75" customHeight="1">
      <c r="U718" s="64"/>
      <c r="W718" s="64"/>
      <c r="AN718" s="65"/>
      <c r="AW718" s="66"/>
    </row>
    <row r="719" spans="21:49" ht="15.75" customHeight="1">
      <c r="U719" s="64"/>
      <c r="W719" s="64"/>
      <c r="AN719" s="65"/>
      <c r="AW719" s="66"/>
    </row>
    <row r="720" spans="21:49" ht="15.75" customHeight="1">
      <c r="U720" s="64"/>
      <c r="W720" s="64"/>
      <c r="AN720" s="65"/>
      <c r="AW720" s="66"/>
    </row>
    <row r="721" spans="21:49" ht="15.75" customHeight="1">
      <c r="U721" s="64"/>
      <c r="W721" s="64"/>
      <c r="AN721" s="65"/>
      <c r="AW721" s="66"/>
    </row>
    <row r="722" spans="21:49" ht="15.75" customHeight="1">
      <c r="U722" s="64"/>
      <c r="W722" s="64"/>
      <c r="AN722" s="65"/>
      <c r="AW722" s="66"/>
    </row>
    <row r="723" spans="21:49" ht="15.75" customHeight="1">
      <c r="U723" s="64"/>
      <c r="W723" s="64"/>
      <c r="AN723" s="65"/>
      <c r="AW723" s="66"/>
    </row>
    <row r="724" spans="21:49" ht="15.75" customHeight="1">
      <c r="U724" s="64"/>
      <c r="W724" s="64"/>
      <c r="AN724" s="65"/>
      <c r="AW724" s="66"/>
    </row>
    <row r="725" spans="21:49" ht="15.75" customHeight="1">
      <c r="U725" s="64"/>
      <c r="W725" s="64"/>
      <c r="AN725" s="65"/>
      <c r="AW725" s="66"/>
    </row>
    <row r="726" spans="21:49" ht="15.75" customHeight="1">
      <c r="U726" s="64"/>
      <c r="W726" s="64"/>
      <c r="AN726" s="65"/>
      <c r="AW726" s="66"/>
    </row>
    <row r="727" spans="21:49" ht="15.75" customHeight="1">
      <c r="U727" s="64"/>
      <c r="W727" s="64"/>
      <c r="AN727" s="65"/>
      <c r="AW727" s="66"/>
    </row>
    <row r="728" spans="21:49" ht="15.75" customHeight="1">
      <c r="U728" s="64"/>
      <c r="W728" s="64"/>
      <c r="AN728" s="65"/>
      <c r="AW728" s="66"/>
    </row>
    <row r="729" spans="21:49" ht="15.75" customHeight="1">
      <c r="U729" s="64"/>
      <c r="W729" s="64"/>
      <c r="AN729" s="65"/>
      <c r="AW729" s="66"/>
    </row>
    <row r="730" spans="21:49" ht="15.75" customHeight="1">
      <c r="U730" s="64"/>
      <c r="W730" s="64"/>
      <c r="AN730" s="65"/>
      <c r="AW730" s="66"/>
    </row>
    <row r="731" spans="21:49" ht="15.75" customHeight="1">
      <c r="U731" s="64"/>
      <c r="W731" s="64"/>
      <c r="AN731" s="65"/>
      <c r="AW731" s="66"/>
    </row>
    <row r="732" spans="21:49" ht="15.75" customHeight="1">
      <c r="U732" s="64"/>
      <c r="W732" s="64"/>
      <c r="AN732" s="65"/>
      <c r="AW732" s="66"/>
    </row>
    <row r="733" spans="21:49" ht="15.75" customHeight="1">
      <c r="U733" s="64"/>
      <c r="W733" s="64"/>
      <c r="AN733" s="65"/>
      <c r="AW733" s="66"/>
    </row>
    <row r="734" spans="21:49" ht="15.75" customHeight="1">
      <c r="U734" s="64"/>
      <c r="W734" s="64"/>
      <c r="AN734" s="65"/>
      <c r="AW734" s="66"/>
    </row>
    <row r="735" spans="21:49" ht="15.75" customHeight="1">
      <c r="U735" s="64"/>
      <c r="W735" s="64"/>
      <c r="AN735" s="65"/>
      <c r="AW735" s="66"/>
    </row>
    <row r="736" spans="21:49" ht="15.75" customHeight="1">
      <c r="U736" s="64"/>
      <c r="W736" s="64"/>
      <c r="AN736" s="65"/>
      <c r="AW736" s="66"/>
    </row>
    <row r="737" spans="21:49" ht="15.75" customHeight="1">
      <c r="U737" s="64"/>
      <c r="W737" s="64"/>
      <c r="AN737" s="65"/>
      <c r="AW737" s="66"/>
    </row>
    <row r="738" spans="21:49" ht="15.75" customHeight="1">
      <c r="U738" s="64"/>
      <c r="W738" s="64"/>
      <c r="AN738" s="65"/>
      <c r="AW738" s="66"/>
    </row>
    <row r="739" spans="21:49" ht="15.75" customHeight="1">
      <c r="U739" s="64"/>
      <c r="W739" s="64"/>
      <c r="AN739" s="65"/>
      <c r="AW739" s="66"/>
    </row>
    <row r="740" spans="21:49" ht="15.75" customHeight="1">
      <c r="U740" s="64"/>
      <c r="W740" s="64"/>
      <c r="AN740" s="65"/>
      <c r="AW740" s="66"/>
    </row>
    <row r="741" spans="21:49" ht="15.75" customHeight="1">
      <c r="U741" s="64"/>
      <c r="W741" s="64"/>
      <c r="AN741" s="65"/>
      <c r="AW741" s="66"/>
    </row>
    <row r="742" spans="21:49" ht="15.75" customHeight="1">
      <c r="U742" s="64"/>
      <c r="W742" s="64"/>
      <c r="AN742" s="65"/>
      <c r="AW742" s="66"/>
    </row>
    <row r="743" spans="21:49" ht="15.75" customHeight="1">
      <c r="U743" s="64"/>
      <c r="W743" s="64"/>
      <c r="AN743" s="65"/>
      <c r="AW743" s="66"/>
    </row>
    <row r="744" spans="21:49" ht="15.75" customHeight="1">
      <c r="U744" s="64"/>
      <c r="W744" s="64"/>
      <c r="AN744" s="65"/>
      <c r="AW744" s="66"/>
    </row>
    <row r="745" spans="21:49" ht="15.75" customHeight="1">
      <c r="U745" s="64"/>
      <c r="W745" s="64"/>
      <c r="AN745" s="65"/>
      <c r="AW745" s="66"/>
    </row>
    <row r="746" spans="21:49" ht="15.75" customHeight="1">
      <c r="U746" s="64"/>
      <c r="W746" s="64"/>
      <c r="AN746" s="65"/>
      <c r="AW746" s="66"/>
    </row>
    <row r="747" spans="21:49" ht="15.75" customHeight="1">
      <c r="U747" s="64"/>
      <c r="W747" s="64"/>
      <c r="AN747" s="65"/>
      <c r="AW747" s="66"/>
    </row>
    <row r="748" spans="21:49" ht="15.75" customHeight="1">
      <c r="U748" s="64"/>
      <c r="W748" s="64"/>
      <c r="AN748" s="65"/>
      <c r="AW748" s="66"/>
    </row>
    <row r="749" spans="21:49" ht="15.75" customHeight="1">
      <c r="U749" s="64"/>
      <c r="W749" s="64"/>
      <c r="AN749" s="65"/>
      <c r="AW749" s="66"/>
    </row>
    <row r="750" spans="21:49" ht="15.75" customHeight="1">
      <c r="U750" s="64"/>
      <c r="W750" s="64"/>
      <c r="AN750" s="65"/>
      <c r="AW750" s="66"/>
    </row>
    <row r="751" spans="21:49" ht="15.75" customHeight="1">
      <c r="U751" s="64"/>
      <c r="W751" s="64"/>
      <c r="AN751" s="65"/>
      <c r="AW751" s="66"/>
    </row>
    <row r="752" spans="21:49" ht="15.75" customHeight="1">
      <c r="U752" s="64"/>
      <c r="W752" s="64"/>
      <c r="AN752" s="65"/>
      <c r="AW752" s="66"/>
    </row>
    <row r="753" spans="21:49" ht="15.75" customHeight="1">
      <c r="U753" s="64"/>
      <c r="W753" s="64"/>
      <c r="AN753" s="65"/>
      <c r="AW753" s="66"/>
    </row>
    <row r="754" spans="21:49" ht="15.75" customHeight="1">
      <c r="U754" s="64"/>
      <c r="W754" s="64"/>
      <c r="AN754" s="65"/>
      <c r="AW754" s="66"/>
    </row>
    <row r="755" spans="21:49" ht="15.75" customHeight="1">
      <c r="U755" s="64"/>
      <c r="W755" s="64"/>
      <c r="AN755" s="65"/>
      <c r="AW755" s="66"/>
    </row>
    <row r="756" spans="21:49" ht="15.75" customHeight="1">
      <c r="U756" s="64"/>
      <c r="W756" s="64"/>
      <c r="AN756" s="65"/>
      <c r="AW756" s="66"/>
    </row>
    <row r="757" spans="21:49" ht="15.75" customHeight="1">
      <c r="U757" s="64"/>
      <c r="W757" s="64"/>
      <c r="AN757" s="65"/>
      <c r="AW757" s="66"/>
    </row>
    <row r="758" spans="21:49" ht="15.75" customHeight="1">
      <c r="U758" s="64"/>
      <c r="W758" s="64"/>
      <c r="AN758" s="65"/>
      <c r="AW758" s="66"/>
    </row>
    <row r="759" spans="21:49" ht="15.75" customHeight="1">
      <c r="U759" s="64"/>
      <c r="W759" s="64"/>
      <c r="AN759" s="65"/>
      <c r="AW759" s="66"/>
    </row>
    <row r="760" spans="21:49" ht="15.75" customHeight="1">
      <c r="U760" s="64"/>
      <c r="W760" s="64"/>
      <c r="AN760" s="65"/>
      <c r="AW760" s="66"/>
    </row>
    <row r="761" spans="21:49" ht="15.75" customHeight="1">
      <c r="U761" s="64"/>
      <c r="W761" s="64"/>
      <c r="AN761" s="65"/>
      <c r="AW761" s="66"/>
    </row>
    <row r="762" spans="21:49" ht="15.75" customHeight="1">
      <c r="U762" s="64"/>
      <c r="W762" s="64"/>
      <c r="AN762" s="65"/>
      <c r="AW762" s="66"/>
    </row>
    <row r="763" spans="21:49" ht="15.75" customHeight="1">
      <c r="U763" s="64"/>
      <c r="W763" s="64"/>
      <c r="AN763" s="65"/>
      <c r="AW763" s="66"/>
    </row>
    <row r="764" spans="21:49" ht="15.75" customHeight="1">
      <c r="U764" s="64"/>
      <c r="W764" s="64"/>
      <c r="AN764" s="65"/>
      <c r="AW764" s="66"/>
    </row>
    <row r="765" spans="21:49" ht="15.75" customHeight="1">
      <c r="U765" s="64"/>
      <c r="W765" s="64"/>
      <c r="AN765" s="65"/>
      <c r="AW765" s="66"/>
    </row>
    <row r="766" spans="21:49" ht="15.75" customHeight="1">
      <c r="U766" s="64"/>
      <c r="W766" s="64"/>
      <c r="AN766" s="65"/>
      <c r="AW766" s="66"/>
    </row>
    <row r="767" spans="21:49" ht="15.75" customHeight="1">
      <c r="U767" s="64"/>
      <c r="W767" s="64"/>
      <c r="AN767" s="65"/>
      <c r="AW767" s="66"/>
    </row>
    <row r="768" spans="21:49" ht="15.75" customHeight="1">
      <c r="U768" s="64"/>
      <c r="W768" s="64"/>
      <c r="AN768" s="65"/>
      <c r="AW768" s="66"/>
    </row>
    <row r="769" spans="21:49" ht="15.75" customHeight="1">
      <c r="U769" s="64"/>
      <c r="W769" s="64"/>
      <c r="AN769" s="65"/>
      <c r="AW769" s="66"/>
    </row>
    <row r="770" spans="21:49" ht="15.75" customHeight="1">
      <c r="U770" s="64"/>
      <c r="W770" s="64"/>
      <c r="AN770" s="65"/>
      <c r="AW770" s="66"/>
    </row>
    <row r="771" spans="21:49" ht="15.75" customHeight="1">
      <c r="U771" s="64"/>
      <c r="W771" s="64"/>
      <c r="AN771" s="65"/>
      <c r="AW771" s="66"/>
    </row>
    <row r="772" spans="21:49" ht="15.75" customHeight="1">
      <c r="U772" s="64"/>
      <c r="W772" s="64"/>
      <c r="AN772" s="65"/>
      <c r="AW772" s="66"/>
    </row>
    <row r="773" spans="21:49" ht="15.75" customHeight="1">
      <c r="U773" s="64"/>
      <c r="W773" s="64"/>
      <c r="AN773" s="65"/>
      <c r="AW773" s="66"/>
    </row>
    <row r="774" spans="21:49" ht="15.75" customHeight="1">
      <c r="U774" s="64"/>
      <c r="W774" s="64"/>
      <c r="AN774" s="65"/>
      <c r="AW774" s="66"/>
    </row>
    <row r="775" spans="21:49" ht="15.75" customHeight="1">
      <c r="U775" s="64"/>
      <c r="W775" s="64"/>
      <c r="AN775" s="65"/>
      <c r="AW775" s="66"/>
    </row>
    <row r="776" spans="21:49" ht="15.75" customHeight="1">
      <c r="U776" s="64"/>
      <c r="W776" s="64"/>
      <c r="AN776" s="65"/>
      <c r="AW776" s="66"/>
    </row>
    <row r="777" spans="21:49" ht="15.75" customHeight="1">
      <c r="U777" s="64"/>
      <c r="W777" s="64"/>
      <c r="AN777" s="65"/>
      <c r="AW777" s="66"/>
    </row>
    <row r="778" spans="21:49" ht="15.75" customHeight="1">
      <c r="U778" s="64"/>
      <c r="W778" s="64"/>
      <c r="AN778" s="65"/>
      <c r="AW778" s="66"/>
    </row>
    <row r="779" spans="21:49" ht="15.75" customHeight="1">
      <c r="U779" s="64"/>
      <c r="W779" s="64"/>
      <c r="AN779" s="65"/>
      <c r="AW779" s="66"/>
    </row>
    <row r="780" spans="21:49" ht="15.75" customHeight="1">
      <c r="U780" s="64"/>
      <c r="W780" s="64"/>
      <c r="AN780" s="65"/>
      <c r="AW780" s="66"/>
    </row>
    <row r="781" spans="21:49" ht="15.75" customHeight="1">
      <c r="U781" s="64"/>
      <c r="W781" s="64"/>
      <c r="AN781" s="65"/>
      <c r="AW781" s="66"/>
    </row>
    <row r="782" spans="21:49" ht="15.75" customHeight="1">
      <c r="U782" s="64"/>
      <c r="W782" s="64"/>
      <c r="AN782" s="65"/>
      <c r="AW782" s="66"/>
    </row>
    <row r="783" spans="21:49" ht="15.75" customHeight="1">
      <c r="U783" s="64"/>
      <c r="W783" s="64"/>
      <c r="AN783" s="65"/>
      <c r="AW783" s="66"/>
    </row>
    <row r="784" spans="21:49" ht="15.75" customHeight="1">
      <c r="U784" s="64"/>
      <c r="W784" s="64"/>
      <c r="AN784" s="65"/>
      <c r="AW784" s="66"/>
    </row>
    <row r="785" spans="21:49" ht="15.75" customHeight="1">
      <c r="U785" s="64"/>
      <c r="W785" s="64"/>
      <c r="AN785" s="65"/>
      <c r="AW785" s="66"/>
    </row>
    <row r="786" spans="21:49" ht="15.75" customHeight="1">
      <c r="U786" s="64"/>
      <c r="W786" s="64"/>
      <c r="AN786" s="65"/>
      <c r="AW786" s="66"/>
    </row>
    <row r="787" spans="21:49" ht="15.75" customHeight="1">
      <c r="U787" s="64"/>
      <c r="W787" s="64"/>
      <c r="AN787" s="65"/>
      <c r="AW787" s="66"/>
    </row>
    <row r="788" spans="21:49" ht="15.75" customHeight="1">
      <c r="U788" s="64"/>
      <c r="W788" s="64"/>
      <c r="AN788" s="65"/>
      <c r="AW788" s="66"/>
    </row>
    <row r="789" spans="21:49" ht="15.75" customHeight="1">
      <c r="U789" s="64"/>
      <c r="W789" s="64"/>
      <c r="AN789" s="65"/>
      <c r="AW789" s="66"/>
    </row>
    <row r="790" spans="21:49" ht="15.75" customHeight="1">
      <c r="U790" s="64"/>
      <c r="W790" s="64"/>
      <c r="AN790" s="65"/>
      <c r="AW790" s="66"/>
    </row>
    <row r="791" spans="21:49" ht="15.75" customHeight="1">
      <c r="U791" s="64"/>
      <c r="W791" s="64"/>
      <c r="AN791" s="65"/>
      <c r="AW791" s="66"/>
    </row>
    <row r="792" spans="21:49" ht="15.75" customHeight="1">
      <c r="U792" s="64"/>
      <c r="W792" s="64"/>
      <c r="AN792" s="65"/>
      <c r="AW792" s="66"/>
    </row>
    <row r="793" spans="21:49" ht="15.75" customHeight="1">
      <c r="U793" s="64"/>
      <c r="W793" s="64"/>
      <c r="AN793" s="65"/>
      <c r="AW793" s="66"/>
    </row>
    <row r="794" spans="21:49" ht="15.75" customHeight="1">
      <c r="U794" s="64"/>
      <c r="W794" s="64"/>
      <c r="AN794" s="65"/>
      <c r="AW794" s="66"/>
    </row>
    <row r="795" spans="21:49" ht="15.75" customHeight="1">
      <c r="U795" s="64"/>
      <c r="W795" s="64"/>
      <c r="AN795" s="65"/>
      <c r="AW795" s="66"/>
    </row>
    <row r="796" spans="21:49" ht="15.75" customHeight="1">
      <c r="U796" s="64"/>
      <c r="W796" s="64"/>
      <c r="AN796" s="65"/>
      <c r="AW796" s="66"/>
    </row>
    <row r="797" spans="21:49" ht="15.75" customHeight="1">
      <c r="U797" s="64"/>
      <c r="W797" s="64"/>
      <c r="AN797" s="65"/>
      <c r="AW797" s="66"/>
    </row>
    <row r="798" spans="21:49" ht="15.75" customHeight="1">
      <c r="U798" s="64"/>
      <c r="W798" s="64"/>
      <c r="AN798" s="65"/>
      <c r="AW798" s="66"/>
    </row>
    <row r="799" spans="21:49" ht="15.75" customHeight="1">
      <c r="U799" s="64"/>
      <c r="W799" s="64"/>
      <c r="AN799" s="65"/>
      <c r="AW799" s="66"/>
    </row>
    <row r="800" spans="21:49" ht="15.75" customHeight="1">
      <c r="U800" s="64"/>
      <c r="W800" s="64"/>
      <c r="AN800" s="65"/>
      <c r="AW800" s="66"/>
    </row>
    <row r="801" spans="21:49" ht="15.75" customHeight="1">
      <c r="U801" s="64"/>
      <c r="W801" s="64"/>
      <c r="AN801" s="65"/>
      <c r="AW801" s="66"/>
    </row>
    <row r="802" spans="21:49" ht="15.75" customHeight="1">
      <c r="U802" s="64"/>
      <c r="W802" s="64"/>
      <c r="AN802" s="65"/>
      <c r="AW802" s="66"/>
    </row>
    <row r="803" spans="21:49" ht="15.75" customHeight="1">
      <c r="U803" s="64"/>
      <c r="W803" s="64"/>
      <c r="AN803" s="65"/>
      <c r="AW803" s="66"/>
    </row>
    <row r="804" spans="21:49" ht="15.75" customHeight="1">
      <c r="U804" s="64"/>
      <c r="W804" s="64"/>
      <c r="AN804" s="65"/>
      <c r="AW804" s="66"/>
    </row>
    <row r="805" spans="21:49" ht="15.75" customHeight="1">
      <c r="U805" s="64"/>
      <c r="W805" s="64"/>
      <c r="AN805" s="65"/>
      <c r="AW805" s="66"/>
    </row>
    <row r="806" spans="21:49" ht="15.75" customHeight="1">
      <c r="U806" s="64"/>
      <c r="W806" s="64"/>
      <c r="AN806" s="65"/>
      <c r="AW806" s="66"/>
    </row>
    <row r="807" spans="21:49" ht="15.75" customHeight="1">
      <c r="U807" s="64"/>
      <c r="W807" s="64"/>
      <c r="AN807" s="65"/>
      <c r="AW807" s="66"/>
    </row>
    <row r="808" spans="21:49" ht="15.75" customHeight="1">
      <c r="U808" s="64"/>
      <c r="W808" s="64"/>
      <c r="AN808" s="65"/>
      <c r="AW808" s="66"/>
    </row>
    <row r="809" spans="21:49" ht="15.75" customHeight="1">
      <c r="U809" s="64"/>
      <c r="W809" s="64"/>
      <c r="AN809" s="65"/>
      <c r="AW809" s="66"/>
    </row>
    <row r="810" spans="21:49" ht="15.75" customHeight="1">
      <c r="U810" s="64"/>
      <c r="W810" s="64"/>
      <c r="AN810" s="65"/>
      <c r="AW810" s="66"/>
    </row>
    <row r="811" spans="21:49" ht="15.75" customHeight="1">
      <c r="U811" s="64"/>
      <c r="W811" s="64"/>
      <c r="AN811" s="65"/>
      <c r="AW811" s="66"/>
    </row>
    <row r="812" spans="21:49" ht="15.75" customHeight="1">
      <c r="U812" s="64"/>
      <c r="W812" s="64"/>
      <c r="AN812" s="65"/>
      <c r="AW812" s="66"/>
    </row>
    <row r="813" spans="21:49" ht="15.75" customHeight="1">
      <c r="U813" s="64"/>
      <c r="W813" s="64"/>
      <c r="AN813" s="65"/>
      <c r="AW813" s="66"/>
    </row>
    <row r="814" spans="21:49" ht="15.75" customHeight="1">
      <c r="U814" s="64"/>
      <c r="W814" s="64"/>
      <c r="AN814" s="65"/>
      <c r="AW814" s="66"/>
    </row>
    <row r="815" spans="21:49" ht="15.75" customHeight="1">
      <c r="U815" s="64"/>
      <c r="W815" s="64"/>
      <c r="AN815" s="65"/>
      <c r="AW815" s="66"/>
    </row>
    <row r="816" spans="21:49" ht="15.75" customHeight="1">
      <c r="U816" s="64"/>
      <c r="W816" s="64"/>
      <c r="AN816" s="65"/>
      <c r="AW816" s="66"/>
    </row>
    <row r="817" spans="21:49" ht="15.75" customHeight="1">
      <c r="U817" s="64"/>
      <c r="W817" s="64"/>
      <c r="AN817" s="65"/>
      <c r="AW817" s="66"/>
    </row>
    <row r="818" spans="21:49" ht="15.75" customHeight="1">
      <c r="U818" s="64"/>
      <c r="W818" s="64"/>
      <c r="AN818" s="65"/>
      <c r="AW818" s="66"/>
    </row>
    <row r="819" spans="21:49" ht="15.75" customHeight="1">
      <c r="U819" s="64"/>
      <c r="W819" s="64"/>
      <c r="AN819" s="65"/>
      <c r="AW819" s="66"/>
    </row>
    <row r="820" spans="21:49" ht="15.75" customHeight="1">
      <c r="U820" s="64"/>
      <c r="W820" s="64"/>
      <c r="AN820" s="65"/>
      <c r="AW820" s="66"/>
    </row>
    <row r="821" spans="21:49" ht="15.75" customHeight="1">
      <c r="U821" s="64"/>
      <c r="W821" s="64"/>
      <c r="AN821" s="65"/>
      <c r="AW821" s="66"/>
    </row>
    <row r="822" spans="21:49" ht="15.75" customHeight="1">
      <c r="U822" s="64"/>
      <c r="W822" s="64"/>
      <c r="AN822" s="65"/>
      <c r="AW822" s="66"/>
    </row>
    <row r="823" spans="21:49" ht="15.75" customHeight="1">
      <c r="U823" s="64"/>
      <c r="W823" s="64"/>
      <c r="AN823" s="65"/>
      <c r="AW823" s="66"/>
    </row>
    <row r="824" spans="21:49" ht="15.75" customHeight="1">
      <c r="U824" s="64"/>
      <c r="W824" s="64"/>
      <c r="AN824" s="65"/>
      <c r="AW824" s="66"/>
    </row>
    <row r="825" spans="21:49" ht="15.75" customHeight="1">
      <c r="U825" s="64"/>
      <c r="W825" s="64"/>
      <c r="AN825" s="65"/>
      <c r="AW825" s="66"/>
    </row>
    <row r="826" spans="21:49" ht="15.75" customHeight="1">
      <c r="U826" s="64"/>
      <c r="W826" s="64"/>
      <c r="AN826" s="65"/>
      <c r="AW826" s="66"/>
    </row>
    <row r="827" spans="21:49" ht="15.75" customHeight="1">
      <c r="U827" s="64"/>
      <c r="W827" s="64"/>
      <c r="AN827" s="65"/>
      <c r="AW827" s="66"/>
    </row>
    <row r="828" spans="21:49" ht="15.75" customHeight="1">
      <c r="U828" s="64"/>
      <c r="W828" s="64"/>
      <c r="AN828" s="65"/>
      <c r="AW828" s="66"/>
    </row>
    <row r="829" spans="21:49" ht="15.75" customHeight="1">
      <c r="U829" s="64"/>
      <c r="W829" s="64"/>
      <c r="AN829" s="65"/>
      <c r="AW829" s="66"/>
    </row>
    <row r="830" spans="21:49" ht="15.75" customHeight="1">
      <c r="U830" s="64"/>
      <c r="W830" s="64"/>
      <c r="AN830" s="65"/>
      <c r="AW830" s="66"/>
    </row>
    <row r="831" spans="21:49" ht="15.75" customHeight="1">
      <c r="U831" s="64"/>
      <c r="W831" s="64"/>
      <c r="AN831" s="65"/>
      <c r="AW831" s="66"/>
    </row>
    <row r="832" spans="21:49" ht="15.75" customHeight="1">
      <c r="U832" s="64"/>
      <c r="W832" s="64"/>
      <c r="AN832" s="65"/>
      <c r="AW832" s="66"/>
    </row>
    <row r="833" spans="21:49" ht="15.75" customHeight="1">
      <c r="U833" s="64"/>
      <c r="W833" s="64"/>
      <c r="AN833" s="65"/>
      <c r="AW833" s="66"/>
    </row>
    <row r="834" spans="21:49" ht="15.75" customHeight="1">
      <c r="U834" s="64"/>
      <c r="W834" s="64"/>
      <c r="AN834" s="65"/>
      <c r="AW834" s="66"/>
    </row>
    <row r="835" spans="21:49" ht="15.75" customHeight="1">
      <c r="U835" s="64"/>
      <c r="W835" s="64"/>
      <c r="AN835" s="65"/>
      <c r="AW835" s="66"/>
    </row>
    <row r="836" spans="21:49" ht="15.75" customHeight="1">
      <c r="U836" s="64"/>
      <c r="W836" s="64"/>
      <c r="AN836" s="65"/>
      <c r="AW836" s="66"/>
    </row>
    <row r="837" spans="21:49" ht="15.75" customHeight="1">
      <c r="U837" s="64"/>
      <c r="W837" s="64"/>
      <c r="AN837" s="65"/>
      <c r="AW837" s="66"/>
    </row>
    <row r="838" spans="21:49" ht="15.75" customHeight="1">
      <c r="U838" s="64"/>
      <c r="W838" s="64"/>
      <c r="AN838" s="65"/>
      <c r="AW838" s="66"/>
    </row>
    <row r="839" spans="21:49" ht="15.75" customHeight="1">
      <c r="U839" s="64"/>
      <c r="W839" s="64"/>
      <c r="AN839" s="65"/>
      <c r="AW839" s="66"/>
    </row>
    <row r="840" spans="21:49" ht="15.75" customHeight="1">
      <c r="U840" s="64"/>
      <c r="W840" s="64"/>
      <c r="AN840" s="65"/>
      <c r="AW840" s="66"/>
    </row>
    <row r="841" spans="21:49" ht="15.75" customHeight="1">
      <c r="U841" s="64"/>
      <c r="W841" s="64"/>
      <c r="AN841" s="65"/>
      <c r="AW841" s="66"/>
    </row>
    <row r="842" spans="21:49" ht="15.75" customHeight="1">
      <c r="U842" s="64"/>
      <c r="W842" s="64"/>
      <c r="AN842" s="65"/>
      <c r="AW842" s="66"/>
    </row>
    <row r="843" spans="21:49" ht="15.75" customHeight="1">
      <c r="U843" s="64"/>
      <c r="W843" s="64"/>
      <c r="AN843" s="65"/>
      <c r="AW843" s="66"/>
    </row>
    <row r="844" spans="21:49" ht="15.75" customHeight="1">
      <c r="U844" s="64"/>
      <c r="W844" s="64"/>
      <c r="AN844" s="65"/>
      <c r="AW844" s="66"/>
    </row>
    <row r="845" spans="21:49" ht="15.75" customHeight="1">
      <c r="U845" s="64"/>
      <c r="W845" s="64"/>
      <c r="AN845" s="65"/>
      <c r="AW845" s="66"/>
    </row>
    <row r="846" spans="21:49" ht="15.75" customHeight="1">
      <c r="U846" s="64"/>
      <c r="W846" s="64"/>
      <c r="AN846" s="65"/>
      <c r="AW846" s="66"/>
    </row>
    <row r="847" spans="21:49" ht="15.75" customHeight="1">
      <c r="U847" s="64"/>
      <c r="W847" s="64"/>
      <c r="AN847" s="65"/>
      <c r="AW847" s="66"/>
    </row>
    <row r="848" spans="21:49" ht="15.75" customHeight="1">
      <c r="U848" s="64"/>
      <c r="W848" s="64"/>
      <c r="AN848" s="65"/>
      <c r="AW848" s="66"/>
    </row>
    <row r="849" spans="21:49" ht="15.75" customHeight="1">
      <c r="U849" s="64"/>
      <c r="W849" s="64"/>
      <c r="AN849" s="65"/>
      <c r="AW849" s="66"/>
    </row>
    <row r="850" spans="21:49" ht="15.75" customHeight="1">
      <c r="U850" s="64"/>
      <c r="W850" s="64"/>
      <c r="AN850" s="65"/>
      <c r="AW850" s="66"/>
    </row>
    <row r="851" spans="21:49" ht="15.75" customHeight="1">
      <c r="U851" s="64"/>
      <c r="W851" s="64"/>
      <c r="AN851" s="65"/>
      <c r="AW851" s="66"/>
    </row>
    <row r="852" spans="21:49" ht="15.75" customHeight="1">
      <c r="U852" s="64"/>
      <c r="W852" s="64"/>
      <c r="AN852" s="65"/>
      <c r="AW852" s="66"/>
    </row>
    <row r="853" spans="21:49" ht="15.75" customHeight="1">
      <c r="U853" s="64"/>
      <c r="W853" s="64"/>
      <c r="AN853" s="65"/>
      <c r="AW853" s="66"/>
    </row>
    <row r="854" spans="21:49" ht="15.75" customHeight="1">
      <c r="U854" s="64"/>
      <c r="W854" s="64"/>
      <c r="AN854" s="65"/>
      <c r="AW854" s="66"/>
    </row>
    <row r="855" spans="21:49" ht="15.75" customHeight="1">
      <c r="U855" s="64"/>
      <c r="W855" s="64"/>
      <c r="AN855" s="65"/>
      <c r="AW855" s="66"/>
    </row>
    <row r="856" spans="21:49" ht="15.75" customHeight="1">
      <c r="U856" s="64"/>
      <c r="W856" s="64"/>
      <c r="AN856" s="65"/>
      <c r="AW856" s="66"/>
    </row>
    <row r="857" spans="21:49" ht="15.75" customHeight="1">
      <c r="U857" s="64"/>
      <c r="W857" s="64"/>
      <c r="AN857" s="65"/>
      <c r="AW857" s="66"/>
    </row>
    <row r="858" spans="21:49" ht="15.75" customHeight="1">
      <c r="U858" s="64"/>
      <c r="W858" s="64"/>
      <c r="AN858" s="65"/>
      <c r="AW858" s="66"/>
    </row>
    <row r="859" spans="21:49" ht="15.75" customHeight="1">
      <c r="U859" s="64"/>
      <c r="W859" s="64"/>
      <c r="AN859" s="65"/>
      <c r="AW859" s="66"/>
    </row>
    <row r="860" spans="21:49" ht="15.75" customHeight="1">
      <c r="U860" s="64"/>
      <c r="W860" s="64"/>
      <c r="AN860" s="65"/>
      <c r="AW860" s="66"/>
    </row>
    <row r="861" spans="21:49" ht="15.75" customHeight="1">
      <c r="U861" s="64"/>
      <c r="W861" s="64"/>
      <c r="AN861" s="65"/>
      <c r="AW861" s="66"/>
    </row>
    <row r="862" spans="21:49" ht="15.75" customHeight="1">
      <c r="U862" s="64"/>
      <c r="W862" s="64"/>
      <c r="AN862" s="65"/>
      <c r="AW862" s="66"/>
    </row>
    <row r="863" spans="21:49" ht="15.75" customHeight="1">
      <c r="U863" s="64"/>
      <c r="W863" s="64"/>
      <c r="AN863" s="65"/>
      <c r="AW863" s="66"/>
    </row>
    <row r="864" spans="21:49" ht="15.75" customHeight="1">
      <c r="U864" s="64"/>
      <c r="W864" s="64"/>
      <c r="AN864" s="65"/>
      <c r="AW864" s="66"/>
    </row>
    <row r="865" spans="21:49" ht="15.75" customHeight="1">
      <c r="U865" s="64"/>
      <c r="W865" s="64"/>
      <c r="AN865" s="65"/>
      <c r="AW865" s="66"/>
    </row>
    <row r="866" spans="21:49" ht="15.75" customHeight="1">
      <c r="U866" s="64"/>
      <c r="W866" s="64"/>
      <c r="AN866" s="65"/>
      <c r="AW866" s="66"/>
    </row>
    <row r="867" spans="21:49" ht="15.75" customHeight="1">
      <c r="U867" s="64"/>
      <c r="W867" s="64"/>
      <c r="AN867" s="65"/>
      <c r="AW867" s="66"/>
    </row>
    <row r="868" spans="21:49" ht="15.75" customHeight="1">
      <c r="U868" s="64"/>
      <c r="W868" s="64"/>
      <c r="AN868" s="65"/>
      <c r="AW868" s="66"/>
    </row>
    <row r="869" spans="21:49" ht="15.75" customHeight="1">
      <c r="U869" s="64"/>
      <c r="W869" s="64"/>
      <c r="AN869" s="65"/>
      <c r="AW869" s="66"/>
    </row>
    <row r="870" spans="21:49" ht="15.75" customHeight="1">
      <c r="U870" s="64"/>
      <c r="W870" s="64"/>
      <c r="AN870" s="65"/>
      <c r="AW870" s="66"/>
    </row>
    <row r="871" spans="21:49" ht="15.75" customHeight="1">
      <c r="U871" s="64"/>
      <c r="W871" s="64"/>
      <c r="AN871" s="65"/>
      <c r="AW871" s="66"/>
    </row>
    <row r="872" spans="21:49" ht="15.75" customHeight="1">
      <c r="U872" s="64"/>
      <c r="W872" s="64"/>
      <c r="AN872" s="65"/>
      <c r="AW872" s="66"/>
    </row>
    <row r="873" spans="21:49" ht="15.75" customHeight="1">
      <c r="U873" s="64"/>
      <c r="W873" s="64"/>
      <c r="AN873" s="65"/>
      <c r="AW873" s="66"/>
    </row>
    <row r="874" spans="21:49" ht="15.75" customHeight="1">
      <c r="U874" s="64"/>
      <c r="W874" s="64"/>
      <c r="AN874" s="65"/>
      <c r="AW874" s="66"/>
    </row>
    <row r="875" spans="21:49" ht="15.75" customHeight="1">
      <c r="U875" s="64"/>
      <c r="W875" s="64"/>
      <c r="AN875" s="65"/>
      <c r="AW875" s="66"/>
    </row>
    <row r="876" spans="21:49" ht="15.75" customHeight="1">
      <c r="U876" s="64"/>
      <c r="W876" s="64"/>
      <c r="AN876" s="65"/>
      <c r="AW876" s="66"/>
    </row>
    <row r="877" spans="21:49" ht="15.75" customHeight="1">
      <c r="U877" s="64"/>
      <c r="W877" s="64"/>
      <c r="AN877" s="65"/>
      <c r="AW877" s="66"/>
    </row>
    <row r="878" spans="21:49" ht="15.75" customHeight="1">
      <c r="U878" s="64"/>
      <c r="W878" s="64"/>
      <c r="AN878" s="65"/>
      <c r="AW878" s="66"/>
    </row>
    <row r="879" spans="21:49" ht="15.75" customHeight="1">
      <c r="U879" s="64"/>
      <c r="W879" s="64"/>
      <c r="AN879" s="65"/>
      <c r="AW879" s="66"/>
    </row>
    <row r="880" spans="21:49" ht="15.75" customHeight="1">
      <c r="U880" s="64"/>
      <c r="W880" s="64"/>
      <c r="AN880" s="65"/>
      <c r="AW880" s="66"/>
    </row>
    <row r="881" spans="21:49" ht="15.75" customHeight="1">
      <c r="U881" s="64"/>
      <c r="W881" s="64"/>
      <c r="AN881" s="65"/>
      <c r="AW881" s="66"/>
    </row>
    <row r="882" spans="21:49" ht="15.75" customHeight="1">
      <c r="U882" s="64"/>
      <c r="W882" s="64"/>
      <c r="AN882" s="65"/>
      <c r="AW882" s="66"/>
    </row>
    <row r="883" spans="21:49" ht="15.75" customHeight="1">
      <c r="U883" s="64"/>
      <c r="W883" s="64"/>
      <c r="AN883" s="65"/>
      <c r="AW883" s="66"/>
    </row>
    <row r="884" spans="21:49" ht="15.75" customHeight="1">
      <c r="U884" s="64"/>
      <c r="W884" s="64"/>
      <c r="AN884" s="65"/>
      <c r="AW884" s="66"/>
    </row>
    <row r="885" spans="21:49" ht="15.75" customHeight="1">
      <c r="U885" s="64"/>
      <c r="W885" s="64"/>
      <c r="AN885" s="65"/>
      <c r="AW885" s="66"/>
    </row>
    <row r="886" spans="21:49" ht="15.75" customHeight="1">
      <c r="U886" s="64"/>
      <c r="W886" s="64"/>
      <c r="AN886" s="65"/>
      <c r="AW886" s="66"/>
    </row>
    <row r="887" spans="21:49" ht="15.75" customHeight="1">
      <c r="U887" s="64"/>
      <c r="W887" s="64"/>
      <c r="AN887" s="65"/>
      <c r="AW887" s="66"/>
    </row>
    <row r="888" spans="21:49" ht="15.75" customHeight="1">
      <c r="U888" s="64"/>
      <c r="W888" s="64"/>
      <c r="AN888" s="65"/>
      <c r="AW888" s="66"/>
    </row>
    <row r="889" spans="21:49" ht="15.75" customHeight="1">
      <c r="U889" s="64"/>
      <c r="W889" s="64"/>
      <c r="AN889" s="65"/>
      <c r="AW889" s="66"/>
    </row>
    <row r="890" spans="21:49" ht="15.75" customHeight="1">
      <c r="U890" s="64"/>
      <c r="W890" s="64"/>
      <c r="AN890" s="65"/>
      <c r="AW890" s="66"/>
    </row>
    <row r="891" spans="21:49" ht="15.75" customHeight="1">
      <c r="U891" s="64"/>
      <c r="W891" s="64"/>
      <c r="AN891" s="65"/>
      <c r="AW891" s="66"/>
    </row>
    <row r="892" spans="21:49" ht="15.75" customHeight="1">
      <c r="U892" s="64"/>
      <c r="W892" s="64"/>
      <c r="AN892" s="65"/>
      <c r="AW892" s="66"/>
    </row>
    <row r="893" spans="21:49" ht="15.75" customHeight="1">
      <c r="U893" s="64"/>
      <c r="W893" s="64"/>
      <c r="AN893" s="65"/>
      <c r="AW893" s="66"/>
    </row>
    <row r="894" spans="21:49" ht="15.75" customHeight="1">
      <c r="U894" s="64"/>
      <c r="W894" s="64"/>
      <c r="AN894" s="65"/>
      <c r="AW894" s="66"/>
    </row>
    <row r="895" spans="21:49" ht="15.75" customHeight="1">
      <c r="U895" s="64"/>
      <c r="W895" s="64"/>
      <c r="AN895" s="65"/>
      <c r="AW895" s="66"/>
    </row>
    <row r="896" spans="21:49" ht="15.75" customHeight="1">
      <c r="U896" s="64"/>
      <c r="W896" s="64"/>
      <c r="AN896" s="65"/>
      <c r="AW896" s="66"/>
    </row>
    <row r="897" spans="21:49" ht="15.75" customHeight="1">
      <c r="U897" s="64"/>
      <c r="W897" s="64"/>
      <c r="AN897" s="65"/>
      <c r="AW897" s="66"/>
    </row>
    <row r="898" spans="21:49" ht="15.75" customHeight="1">
      <c r="U898" s="64"/>
      <c r="W898" s="64"/>
      <c r="AN898" s="65"/>
      <c r="AW898" s="66"/>
    </row>
    <row r="899" spans="21:49" ht="15.75" customHeight="1">
      <c r="U899" s="64"/>
      <c r="W899" s="64"/>
      <c r="AN899" s="65"/>
      <c r="AW899" s="66"/>
    </row>
    <row r="900" spans="21:49" ht="15.75" customHeight="1">
      <c r="U900" s="64"/>
      <c r="W900" s="64"/>
      <c r="AN900" s="65"/>
      <c r="AW900" s="66"/>
    </row>
    <row r="901" spans="21:49" ht="15.75" customHeight="1">
      <c r="U901" s="64"/>
      <c r="W901" s="64"/>
      <c r="AN901" s="65"/>
      <c r="AW901" s="66"/>
    </row>
    <row r="902" spans="21:49" ht="15.75" customHeight="1">
      <c r="U902" s="64"/>
      <c r="W902" s="64"/>
      <c r="AN902" s="65"/>
      <c r="AW902" s="66"/>
    </row>
    <row r="903" spans="21:49" ht="15.75" customHeight="1">
      <c r="U903" s="64"/>
      <c r="W903" s="64"/>
      <c r="AN903" s="65"/>
      <c r="AW903" s="66"/>
    </row>
    <row r="904" spans="21:49" ht="15.75" customHeight="1">
      <c r="U904" s="64"/>
      <c r="W904" s="64"/>
      <c r="AN904" s="65"/>
      <c r="AW904" s="66"/>
    </row>
    <row r="905" spans="21:49" ht="15.75" customHeight="1">
      <c r="U905" s="64"/>
      <c r="W905" s="64"/>
      <c r="AN905" s="65"/>
      <c r="AW905" s="66"/>
    </row>
    <row r="906" spans="21:49" ht="15.75" customHeight="1">
      <c r="U906" s="64"/>
      <c r="W906" s="64"/>
      <c r="AN906" s="65"/>
      <c r="AW906" s="66"/>
    </row>
    <row r="907" spans="21:49" ht="15.75" customHeight="1">
      <c r="U907" s="64"/>
      <c r="W907" s="64"/>
      <c r="AN907" s="65"/>
      <c r="AW907" s="66"/>
    </row>
    <row r="908" spans="21:49" ht="15.75" customHeight="1">
      <c r="U908" s="64"/>
      <c r="W908" s="64"/>
      <c r="AN908" s="65"/>
      <c r="AW908" s="66"/>
    </row>
    <row r="909" spans="21:49" ht="15.75" customHeight="1">
      <c r="U909" s="64"/>
      <c r="W909" s="64"/>
      <c r="AN909" s="65"/>
      <c r="AW909" s="66"/>
    </row>
    <row r="910" spans="21:49" ht="15.75" customHeight="1">
      <c r="U910" s="64"/>
      <c r="W910" s="64"/>
      <c r="AN910" s="65"/>
      <c r="AW910" s="66"/>
    </row>
    <row r="911" spans="21:49" ht="15.75" customHeight="1">
      <c r="U911" s="64"/>
      <c r="W911" s="64"/>
      <c r="AN911" s="65"/>
      <c r="AW911" s="66"/>
    </row>
    <row r="912" spans="21:49" ht="15.75" customHeight="1">
      <c r="U912" s="64"/>
      <c r="W912" s="64"/>
      <c r="AN912" s="65"/>
      <c r="AW912" s="66"/>
    </row>
    <row r="913" spans="21:49" ht="15.75" customHeight="1">
      <c r="U913" s="64"/>
      <c r="W913" s="64"/>
      <c r="AN913" s="65"/>
      <c r="AW913" s="66"/>
    </row>
    <row r="914" spans="21:49" ht="15.75" customHeight="1">
      <c r="U914" s="64"/>
      <c r="W914" s="64"/>
      <c r="AN914" s="65"/>
      <c r="AW914" s="66"/>
    </row>
    <row r="915" spans="21:49" ht="15.75" customHeight="1">
      <c r="U915" s="64"/>
      <c r="W915" s="64"/>
      <c r="AN915" s="65"/>
      <c r="AW915" s="66"/>
    </row>
    <row r="916" spans="21:49" ht="15.75" customHeight="1">
      <c r="U916" s="64"/>
      <c r="W916" s="64"/>
      <c r="AN916" s="65"/>
      <c r="AW916" s="66"/>
    </row>
    <row r="917" spans="21:49" ht="15.75" customHeight="1">
      <c r="U917" s="64"/>
      <c r="W917" s="64"/>
      <c r="AN917" s="65"/>
      <c r="AW917" s="66"/>
    </row>
    <row r="918" spans="21:49" ht="15.75" customHeight="1">
      <c r="U918" s="64"/>
      <c r="W918" s="64"/>
      <c r="AN918" s="65"/>
      <c r="AW918" s="66"/>
    </row>
    <row r="919" spans="21:49" ht="15.75" customHeight="1">
      <c r="U919" s="64"/>
      <c r="W919" s="64"/>
      <c r="AN919" s="65"/>
      <c r="AW919" s="66"/>
    </row>
    <row r="920" spans="21:49" ht="15.75" customHeight="1">
      <c r="U920" s="64"/>
      <c r="W920" s="64"/>
      <c r="AN920" s="65"/>
      <c r="AW920" s="66"/>
    </row>
    <row r="921" spans="21:49" ht="15.75" customHeight="1">
      <c r="U921" s="64"/>
      <c r="W921" s="64"/>
      <c r="AN921" s="65"/>
      <c r="AW921" s="66"/>
    </row>
    <row r="922" spans="21:49" ht="15.75" customHeight="1">
      <c r="U922" s="64"/>
      <c r="W922" s="64"/>
      <c r="AN922" s="65"/>
      <c r="AW922" s="66"/>
    </row>
    <row r="923" spans="21:49" ht="15.75" customHeight="1">
      <c r="U923" s="64"/>
      <c r="W923" s="64"/>
      <c r="AN923" s="65"/>
      <c r="AW923" s="66"/>
    </row>
    <row r="924" spans="21:49" ht="15.75" customHeight="1">
      <c r="U924" s="64"/>
      <c r="W924" s="64"/>
      <c r="AN924" s="65"/>
      <c r="AW924" s="66"/>
    </row>
    <row r="925" spans="21:49" ht="15.75" customHeight="1">
      <c r="U925" s="64"/>
      <c r="W925" s="64"/>
      <c r="AN925" s="65"/>
      <c r="AW925" s="66"/>
    </row>
    <row r="926" spans="21:49" ht="15.75" customHeight="1">
      <c r="U926" s="64"/>
      <c r="W926" s="64"/>
      <c r="AN926" s="65"/>
      <c r="AW926" s="66"/>
    </row>
    <row r="927" spans="21:49" ht="15.75" customHeight="1">
      <c r="U927" s="64"/>
      <c r="W927" s="64"/>
      <c r="AN927" s="65"/>
      <c r="AW927" s="66"/>
    </row>
    <row r="928" spans="21:49" ht="15.75" customHeight="1">
      <c r="U928" s="64"/>
      <c r="W928" s="64"/>
      <c r="AN928" s="65"/>
      <c r="AW928" s="66"/>
    </row>
    <row r="929" spans="21:49" ht="15.75" customHeight="1">
      <c r="U929" s="64"/>
      <c r="W929" s="64"/>
      <c r="AN929" s="65"/>
      <c r="AW929" s="66"/>
    </row>
    <row r="930" spans="21:49" ht="15.75" customHeight="1">
      <c r="U930" s="64"/>
      <c r="W930" s="64"/>
      <c r="AN930" s="65"/>
      <c r="AW930" s="66"/>
    </row>
    <row r="931" spans="21:49" ht="15.75" customHeight="1">
      <c r="U931" s="64"/>
      <c r="W931" s="64"/>
      <c r="AN931" s="65"/>
      <c r="AW931" s="66"/>
    </row>
    <row r="932" spans="21:49" ht="15.75" customHeight="1">
      <c r="U932" s="64"/>
      <c r="W932" s="64"/>
      <c r="AN932" s="65"/>
      <c r="AW932" s="66"/>
    </row>
    <row r="933" spans="21:49" ht="15.75" customHeight="1">
      <c r="U933" s="64"/>
      <c r="W933" s="64"/>
      <c r="AN933" s="65"/>
      <c r="AW933" s="66"/>
    </row>
    <row r="934" spans="21:49" ht="15.75" customHeight="1">
      <c r="U934" s="64"/>
      <c r="W934" s="64"/>
      <c r="AN934" s="65"/>
      <c r="AW934" s="66"/>
    </row>
    <row r="935" spans="21:49" ht="15.75" customHeight="1">
      <c r="U935" s="64"/>
      <c r="W935" s="64"/>
      <c r="AN935" s="65"/>
      <c r="AW935" s="66"/>
    </row>
    <row r="936" spans="21:49" ht="15.75" customHeight="1">
      <c r="U936" s="64"/>
      <c r="W936" s="64"/>
      <c r="AN936" s="65"/>
      <c r="AW936" s="66"/>
    </row>
    <row r="937" spans="21:49" ht="15.75" customHeight="1">
      <c r="U937" s="64"/>
      <c r="W937" s="64"/>
      <c r="AN937" s="65"/>
      <c r="AW937" s="66"/>
    </row>
    <row r="938" spans="21:49" ht="15.75" customHeight="1">
      <c r="U938" s="64"/>
      <c r="W938" s="64"/>
      <c r="AN938" s="65"/>
      <c r="AW938" s="66"/>
    </row>
    <row r="939" spans="21:49" ht="15.75" customHeight="1">
      <c r="U939" s="64"/>
      <c r="W939" s="64"/>
      <c r="AN939" s="65"/>
      <c r="AW939" s="66"/>
    </row>
    <row r="940" spans="21:49" ht="15.75" customHeight="1">
      <c r="U940" s="64"/>
      <c r="W940" s="64"/>
      <c r="AN940" s="65"/>
      <c r="AW940" s="66"/>
    </row>
    <row r="941" spans="21:49" ht="15.75" customHeight="1">
      <c r="U941" s="64"/>
      <c r="W941" s="64"/>
      <c r="AN941" s="65"/>
      <c r="AW941" s="66"/>
    </row>
    <row r="942" spans="21:49" ht="15.75" customHeight="1">
      <c r="U942" s="64"/>
      <c r="W942" s="64"/>
      <c r="AN942" s="65"/>
      <c r="AW942" s="66"/>
    </row>
    <row r="943" spans="21:49" ht="15.75" customHeight="1">
      <c r="U943" s="64"/>
      <c r="W943" s="64"/>
      <c r="AN943" s="65"/>
      <c r="AW943" s="66"/>
    </row>
    <row r="944" spans="21:49" ht="15.75" customHeight="1">
      <c r="U944" s="64"/>
      <c r="W944" s="64"/>
      <c r="AN944" s="65"/>
      <c r="AW944" s="66"/>
    </row>
    <row r="945" spans="21:49" ht="15.75" customHeight="1">
      <c r="U945" s="64"/>
      <c r="W945" s="64"/>
      <c r="AN945" s="65"/>
      <c r="AW945" s="66"/>
    </row>
    <row r="946" spans="21:49" ht="15.75" customHeight="1">
      <c r="U946" s="64"/>
      <c r="W946" s="64"/>
      <c r="AN946" s="65"/>
      <c r="AW946" s="66"/>
    </row>
    <row r="947" spans="21:49" ht="15.75" customHeight="1">
      <c r="U947" s="64"/>
      <c r="W947" s="64"/>
      <c r="AN947" s="65"/>
      <c r="AW947" s="66"/>
    </row>
    <row r="948" spans="21:49" ht="15.75" customHeight="1">
      <c r="U948" s="64"/>
      <c r="W948" s="64"/>
      <c r="AN948" s="65"/>
      <c r="AW948" s="66"/>
    </row>
    <row r="949" spans="21:49" ht="15.75" customHeight="1">
      <c r="U949" s="64"/>
      <c r="W949" s="64"/>
      <c r="AN949" s="65"/>
      <c r="AW949" s="66"/>
    </row>
    <row r="950" spans="21:49" ht="15.75" customHeight="1">
      <c r="U950" s="64"/>
      <c r="W950" s="64"/>
      <c r="AN950" s="65"/>
      <c r="AW950" s="66"/>
    </row>
    <row r="951" spans="21:49" ht="15.75" customHeight="1">
      <c r="U951" s="64"/>
      <c r="W951" s="64"/>
      <c r="AN951" s="65"/>
      <c r="AW951" s="66"/>
    </row>
    <row r="952" spans="21:49" ht="15.75" customHeight="1">
      <c r="U952" s="64"/>
      <c r="W952" s="64"/>
      <c r="AN952" s="65"/>
      <c r="AW952" s="66"/>
    </row>
    <row r="953" spans="21:49" ht="15.75" customHeight="1">
      <c r="U953" s="64"/>
      <c r="W953" s="64"/>
      <c r="AN953" s="65"/>
      <c r="AW953" s="66"/>
    </row>
    <row r="954" spans="21:49" ht="15.75" customHeight="1">
      <c r="U954" s="64"/>
      <c r="W954" s="64"/>
      <c r="AN954" s="65"/>
      <c r="AW954" s="66"/>
    </row>
    <row r="955" spans="21:49" ht="15.75" customHeight="1">
      <c r="U955" s="64"/>
      <c r="W955" s="64"/>
      <c r="AN955" s="65"/>
      <c r="AW955" s="66"/>
    </row>
    <row r="956" spans="21:49" ht="15.75" customHeight="1">
      <c r="U956" s="64"/>
      <c r="W956" s="64"/>
      <c r="AN956" s="65"/>
      <c r="AW956" s="66"/>
    </row>
    <row r="957" spans="21:49" ht="15.75" customHeight="1">
      <c r="U957" s="64"/>
      <c r="W957" s="64"/>
      <c r="AN957" s="65"/>
      <c r="AW957" s="66"/>
    </row>
    <row r="958" spans="21:49" ht="15.75" customHeight="1">
      <c r="U958" s="64"/>
      <c r="W958" s="64"/>
      <c r="AN958" s="65"/>
      <c r="AW958" s="66"/>
    </row>
    <row r="959" spans="21:49" ht="15.75" customHeight="1">
      <c r="U959" s="64"/>
      <c r="W959" s="64"/>
      <c r="AN959" s="65"/>
      <c r="AW959" s="66"/>
    </row>
  </sheetData>
  <mergeCells count="115">
    <mergeCell ref="AW9:AX10"/>
    <mergeCell ref="AW11:AX12"/>
    <mergeCell ref="AW6:AX6"/>
    <mergeCell ref="N7:P7"/>
    <mergeCell ref="Q7:W7"/>
    <mergeCell ref="X7:Y7"/>
    <mergeCell ref="Z7:AF7"/>
    <mergeCell ref="AG7:AG8"/>
    <mergeCell ref="AH7:AH8"/>
    <mergeCell ref="AP9:AP10"/>
    <mergeCell ref="AQ9:AQ10"/>
    <mergeCell ref="AR9:AR10"/>
    <mergeCell ref="AS9:AS10"/>
    <mergeCell ref="AM9:AM10"/>
    <mergeCell ref="AN9:AN10"/>
    <mergeCell ref="AO9:AO10"/>
    <mergeCell ref="AI9:AI10"/>
    <mergeCell ref="AJ9:AJ10"/>
    <mergeCell ref="AK9:AK10"/>
    <mergeCell ref="AS11:AS12"/>
    <mergeCell ref="AT11:AT12"/>
    <mergeCell ref="AA11:AA12"/>
    <mergeCell ref="AC11:AC12"/>
    <mergeCell ref="AD11:AD12"/>
    <mergeCell ref="B1:D3"/>
    <mergeCell ref="E1:AW1"/>
    <mergeCell ref="E2:AW3"/>
    <mergeCell ref="B4:C4"/>
    <mergeCell ref="B5:D5"/>
    <mergeCell ref="AO7:AO8"/>
    <mergeCell ref="B6:M7"/>
    <mergeCell ref="N6:AN6"/>
    <mergeCell ref="AO6:AV6"/>
    <mergeCell ref="AV7:AV8"/>
    <mergeCell ref="H8:I8"/>
    <mergeCell ref="L8:M8"/>
    <mergeCell ref="AT7:AT8"/>
    <mergeCell ref="AU7:AU8"/>
    <mergeCell ref="AP7:AP8"/>
    <mergeCell ref="AQ7:AQ8"/>
    <mergeCell ref="AR7:AR8"/>
    <mergeCell ref="AS7:AS8"/>
    <mergeCell ref="AI7:AI8"/>
    <mergeCell ref="AJ7:AJ8"/>
    <mergeCell ref="AK7:AK8"/>
    <mergeCell ref="AM7:AM8"/>
    <mergeCell ref="AN7:AN8"/>
    <mergeCell ref="B11:B12"/>
    <mergeCell ref="C11:C12"/>
    <mergeCell ref="D11:D12"/>
    <mergeCell ref="E11:E12"/>
    <mergeCell ref="F11:F12"/>
    <mergeCell ref="G11:G12"/>
    <mergeCell ref="M9:M10"/>
    <mergeCell ref="N9:N10"/>
    <mergeCell ref="P9:P10"/>
    <mergeCell ref="L9:L10"/>
    <mergeCell ref="B9:B10"/>
    <mergeCell ref="C9:C10"/>
    <mergeCell ref="D9:D10"/>
    <mergeCell ref="E9:E10"/>
    <mergeCell ref="F9:F10"/>
    <mergeCell ref="K11:K12"/>
    <mergeCell ref="L11:L12"/>
    <mergeCell ref="M11:M12"/>
    <mergeCell ref="I11:I12"/>
    <mergeCell ref="J11:J12"/>
    <mergeCell ref="C16:H16"/>
    <mergeCell ref="C14:H14"/>
    <mergeCell ref="C15:H15"/>
    <mergeCell ref="E5:J5"/>
    <mergeCell ref="AP11:AP12"/>
    <mergeCell ref="AQ11:AQ12"/>
    <mergeCell ref="AR11:AR12"/>
    <mergeCell ref="U11:U12"/>
    <mergeCell ref="V11:V12"/>
    <mergeCell ref="W11:W12"/>
    <mergeCell ref="AH9:AH10"/>
    <mergeCell ref="G9:G10"/>
    <mergeCell ref="H9:H10"/>
    <mergeCell ref="I9:I10"/>
    <mergeCell ref="J9:J10"/>
    <mergeCell ref="K9:K10"/>
    <mergeCell ref="Q9:Q10"/>
    <mergeCell ref="W9:W10"/>
    <mergeCell ref="AI11:AI12"/>
    <mergeCell ref="AJ11:AJ12"/>
    <mergeCell ref="AK11:AK12"/>
    <mergeCell ref="AM11:AM12"/>
    <mergeCell ref="AN11:AN12"/>
    <mergeCell ref="AO11:AO12"/>
    <mergeCell ref="AE11:AE12"/>
    <mergeCell ref="AF11:AF12"/>
    <mergeCell ref="AH11:AH12"/>
    <mergeCell ref="A9:A10"/>
    <mergeCell ref="A11:A12"/>
    <mergeCell ref="AY6:AZ6"/>
    <mergeCell ref="BA6:BB6"/>
    <mergeCell ref="BC6:BD6"/>
    <mergeCell ref="AW7:AX7"/>
    <mergeCell ref="AY7:AZ7"/>
    <mergeCell ref="BA7:BB7"/>
    <mergeCell ref="BC7:BD7"/>
    <mergeCell ref="AV11:AV12"/>
    <mergeCell ref="AU11:AU12"/>
    <mergeCell ref="X11:X12"/>
    <mergeCell ref="Y11:Y12"/>
    <mergeCell ref="Z11:Z12"/>
    <mergeCell ref="N11:N12"/>
    <mergeCell ref="P11:P12"/>
    <mergeCell ref="Q11:Q12"/>
    <mergeCell ref="R11:R12"/>
    <mergeCell ref="S11:S12"/>
    <mergeCell ref="T11:T12"/>
    <mergeCell ref="H11:H12"/>
  </mergeCells>
  <conditionalFormatting sqref="I11:J11">
    <cfRule type="containsText" dxfId="193" priority="14" operator="containsText" text="Muy Baja">
      <formula>NOT(ISERROR(SEARCH(("Muy Baja"),(I11))))</formula>
    </cfRule>
    <cfRule type="containsText" dxfId="192" priority="15" operator="containsText" text="Baja">
      <formula>NOT(ISERROR(SEARCH(("Baja"),(I11))))</formula>
    </cfRule>
    <cfRule type="containsText" dxfId="191" priority="16" operator="containsText" text="A l t a">
      <formula>NOT(ISERROR(SEARCH(("A l t a"),(I11))))</formula>
    </cfRule>
    <cfRule type="containsText" dxfId="190" priority="17" operator="containsText" text="Muy Alta">
      <formula>NOT(ISERROR(SEARCH(("Muy Alta"),(I11))))</formula>
    </cfRule>
    <cfRule type="cellIs" dxfId="189" priority="18" operator="equal">
      <formula>"Media"</formula>
    </cfRule>
  </conditionalFormatting>
  <conditionalFormatting sqref="J9:K9 AH9">
    <cfRule type="containsText" dxfId="188" priority="1" operator="containsText" text="Muy Baja">
      <formula>NOT(ISERROR(SEARCH(("Muy Baja"),(J9))))</formula>
    </cfRule>
    <cfRule type="containsText" dxfId="187" priority="2" operator="containsText" text="Baja">
      <formula>NOT(ISERROR(SEARCH(("Baja"),(J9))))</formula>
    </cfRule>
    <cfRule type="containsText" dxfId="186" priority="3" operator="containsText" text="A l t a">
      <formula>NOT(ISERROR(SEARCH(("A l t a"),(J9))))</formula>
    </cfRule>
    <cfRule type="containsText" dxfId="185" priority="4" operator="containsText" text="Muy Alta">
      <formula>NOT(ISERROR(SEARCH(("Muy Alta"),(J9))))</formula>
    </cfRule>
    <cfRule type="cellIs" dxfId="184" priority="5" operator="equal">
      <formula>"Media"</formula>
    </cfRule>
  </conditionalFormatting>
  <conditionalFormatting sqref="J11:K11">
    <cfRule type="containsText" dxfId="183" priority="24" operator="containsText" text="Muy Baja">
      <formula>NOT(ISERROR(SEARCH(("Muy Baja"),(J11))))</formula>
    </cfRule>
    <cfRule type="containsText" dxfId="182" priority="25" operator="containsText" text="Baja">
      <formula>NOT(ISERROR(SEARCH(("Baja"),(J11))))</formula>
    </cfRule>
    <cfRule type="containsText" dxfId="181" priority="26" operator="containsText" text="A l t a">
      <formula>NOT(ISERROR(SEARCH(("A l t a"),(J11))))</formula>
    </cfRule>
    <cfRule type="containsText" dxfId="180" priority="27" operator="containsText" text="Muy Alta">
      <formula>NOT(ISERROR(SEARCH(("Muy Alta"),(J11))))</formula>
    </cfRule>
    <cfRule type="cellIs" dxfId="179" priority="28" operator="equal">
      <formula>"Media"</formula>
    </cfRule>
  </conditionalFormatting>
  <conditionalFormatting sqref="L11:M11">
    <cfRule type="containsText" dxfId="178" priority="19" operator="containsText" text="Catastrófico">
      <formula>NOT(ISERROR(SEARCH(("Catastrófico"),(L11))))</formula>
    </cfRule>
    <cfRule type="containsText" dxfId="177" priority="20" operator="containsText" text="Mayor">
      <formula>NOT(ISERROR(SEARCH(("Mayor"),(L11))))</formula>
    </cfRule>
    <cfRule type="containsText" dxfId="176" priority="21" operator="containsText" text="Moderado">
      <formula>NOT(ISERROR(SEARCH(("Moderado"),(L11))))</formula>
    </cfRule>
    <cfRule type="containsText" dxfId="175" priority="22" operator="containsText" text="Menor">
      <formula>NOT(ISERROR(SEARCH(("Menor"),(L11))))</formula>
    </cfRule>
    <cfRule type="containsText" dxfId="174" priority="23" operator="containsText" text="Leve">
      <formula>NOT(ISERROR(SEARCH(("Leve"),(L11))))</formula>
    </cfRule>
  </conditionalFormatting>
  <conditionalFormatting sqref="M9 AJ9 P9:Q9 S9:V9 AM9">
    <cfRule type="containsText" dxfId="173" priority="8" operator="containsText" text="Moderado">
      <formula>NOT(ISERROR(SEARCH(("Moderado"),(M9))))</formula>
    </cfRule>
  </conditionalFormatting>
  <conditionalFormatting sqref="M9 AJ9">
    <cfRule type="containsText" dxfId="172" priority="6" operator="containsText" text="Catastrófico">
      <formula>NOT(ISERROR(SEARCH(("Catastrófico"),(M9))))</formula>
    </cfRule>
    <cfRule type="containsText" dxfId="171" priority="7" operator="containsText" text="Mayor">
      <formula>NOT(ISERROR(SEARCH(("Mayor"),(M9))))</formula>
    </cfRule>
    <cfRule type="containsText" dxfId="170" priority="9" operator="containsText" text="Menor">
      <formula>NOT(ISERROR(SEARCH(("Menor"),(M9))))</formula>
    </cfRule>
    <cfRule type="containsText" dxfId="169" priority="10" operator="containsText" text="Leve">
      <formula>NOT(ISERROR(SEARCH(("Leve"),(M9))))</formula>
    </cfRule>
  </conditionalFormatting>
  <conditionalFormatting sqref="O11:P11">
    <cfRule type="containsText" dxfId="168" priority="29" operator="containsText" text="Extremo">
      <formula>NOT(ISERROR(SEARCH(("Extremo"),(O11))))</formula>
    </cfRule>
    <cfRule type="containsText" dxfId="167" priority="30" operator="containsText" text="Alto">
      <formula>NOT(ISERROR(SEARCH(("Alto"),(O11))))</formula>
    </cfRule>
    <cfRule type="containsText" dxfId="166" priority="31" operator="containsText" text="Moderado">
      <formula>NOT(ISERROR(SEARCH(("Moderado"),(O11))))</formula>
    </cfRule>
    <cfRule type="containsText" dxfId="165" priority="32" operator="containsText" text="Bajo">
      <formula>NOT(ISERROR(SEARCH(("Bajo"),(O11))))</formula>
    </cfRule>
  </conditionalFormatting>
  <conditionalFormatting sqref="P9:Q9 S9:V9 AM9">
    <cfRule type="containsText" dxfId="164" priority="11" operator="containsText" text="Extremo">
      <formula>NOT(ISERROR(SEARCH(("Extremo"),(P9))))</formula>
    </cfRule>
    <cfRule type="containsText" dxfId="163" priority="12" operator="containsText" text="Alto">
      <formula>NOT(ISERROR(SEARCH(("Alto"),(P9))))</formula>
    </cfRule>
    <cfRule type="containsText" dxfId="162" priority="13" operator="containsText" text="Bajo">
      <formula>NOT(ISERROR(SEARCH(("Bajo"),(P9))))</formula>
    </cfRule>
  </conditionalFormatting>
  <conditionalFormatting sqref="P11:Q11">
    <cfRule type="containsText" dxfId="161" priority="33" operator="containsText" text="Extremo">
      <formula>NOT(ISERROR(SEARCH(("Extremo"),(P11))))</formula>
    </cfRule>
    <cfRule type="containsText" dxfId="160" priority="34" operator="containsText" text="Alto">
      <formula>NOT(ISERROR(SEARCH(("Alto"),(P11))))</formula>
    </cfRule>
    <cfRule type="containsText" dxfId="159" priority="35" operator="containsText" text="Moderado">
      <formula>NOT(ISERROR(SEARCH(("Moderado"),(P11))))</formula>
    </cfRule>
    <cfRule type="containsText" dxfId="158" priority="36" operator="containsText" text="Bajo">
      <formula>NOT(ISERROR(SEARCH(("Bajo"),(P11))))</formula>
    </cfRule>
  </conditionalFormatting>
  <conditionalFormatting sqref="AH11">
    <cfRule type="containsText" dxfId="157" priority="37" operator="containsText" text="Muy Baja">
      <formula>NOT(ISERROR(SEARCH(("Muy Baja"),(AH11))))</formula>
    </cfRule>
    <cfRule type="containsText" dxfId="156" priority="38" operator="containsText" text="Baja">
      <formula>NOT(ISERROR(SEARCH(("Baja"),(AH11))))</formula>
    </cfRule>
    <cfRule type="containsText" dxfId="155" priority="39" operator="containsText" text="A l t a">
      <formula>NOT(ISERROR(SEARCH(("A l t a"),(AH11))))</formula>
    </cfRule>
    <cfRule type="containsText" dxfId="154" priority="40" operator="containsText" text="Muy Alta">
      <formula>NOT(ISERROR(SEARCH(("Muy Alta"),(AH11))))</formula>
    </cfRule>
    <cfRule type="cellIs" dxfId="153" priority="41" operator="equal">
      <formula>"Media"</formula>
    </cfRule>
  </conditionalFormatting>
  <conditionalFormatting sqref="AI11:AJ11">
    <cfRule type="containsText" dxfId="152" priority="42" operator="containsText" text="Catastrófico">
      <formula>NOT(ISERROR(SEARCH(("Catastrófico"),(AI11))))</formula>
    </cfRule>
    <cfRule type="containsText" dxfId="151" priority="43" operator="containsText" text="Mayor">
      <formula>NOT(ISERROR(SEARCH(("Mayor"),(AI11))))</formula>
    </cfRule>
    <cfRule type="containsText" dxfId="150" priority="44" operator="containsText" text="Moderado">
      <formula>NOT(ISERROR(SEARCH(("Moderado"),(AI11))))</formula>
    </cfRule>
    <cfRule type="containsText" dxfId="149" priority="45" operator="containsText" text="Menor">
      <formula>NOT(ISERROR(SEARCH(("Menor"),(AI11))))</formula>
    </cfRule>
    <cfRule type="containsText" dxfId="148" priority="46" operator="containsText" text="Leve">
      <formula>NOT(ISERROR(SEARCH(("Leve"),(AI11))))</formula>
    </cfRule>
  </conditionalFormatting>
  <conditionalFormatting sqref="AL11:AM11">
    <cfRule type="containsText" dxfId="147" priority="47" operator="containsText" text="Extremo">
      <formula>NOT(ISERROR(SEARCH(("Extremo"),(AL11))))</formula>
    </cfRule>
    <cfRule type="containsText" dxfId="146" priority="48" operator="containsText" text="Alto">
      <formula>NOT(ISERROR(SEARCH(("Alto"),(AL11))))</formula>
    </cfRule>
    <cfRule type="containsText" dxfId="145" priority="49" operator="containsText" text="Moderado">
      <formula>NOT(ISERROR(SEARCH(("Moderado"),(AL11))))</formula>
    </cfRule>
    <cfRule type="containsText" dxfId="144" priority="50" operator="containsText" text="Bajo">
      <formula>NOT(ISERROR(SEARCH(("Bajo"),(AL11))))</formula>
    </cfRule>
  </conditionalFormatting>
  <pageMargins left="0.25" right="0.25" top="0.75" bottom="0.75" header="0" footer="0"/>
  <pageSetup paperSize="5" scale="54" fitToWidth="0" orientation="landscape" r:id="rId1"/>
  <headerFooter>
    <oddFooter>&amp;RCódigo: GMC-F-05 Vigencia: 18/03/2023 Versión: 05</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7EFF0-0978-456D-8961-40E039CAD662}">
  <sheetPr>
    <tabColor rgb="FF00B050"/>
    <pageSetUpPr fitToPage="1"/>
  </sheetPr>
  <dimension ref="A1:BD24"/>
  <sheetViews>
    <sheetView topLeftCell="Q10" zoomScale="110" zoomScaleNormal="110" workbookViewId="0">
      <selection activeCell="T9" sqref="T9:T11"/>
    </sheetView>
  </sheetViews>
  <sheetFormatPr baseColWidth="10" defaultRowHeight="15"/>
  <cols>
    <col min="2" max="2" width="17.28515625" customWidth="1"/>
    <col min="5" max="5" width="17"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31.28515625" customWidth="1"/>
    <col min="28" max="28" width="0" hidden="1" customWidth="1"/>
    <col min="29" max="29" width="5.42578125" customWidth="1"/>
    <col min="30" max="30" width="13" customWidth="1"/>
    <col min="32" max="32" width="0" hidden="1" customWidth="1"/>
    <col min="35" max="35" width="9.42578125" customWidth="1"/>
    <col min="37" max="37" width="6.85546875" customWidth="1"/>
    <col min="38" max="38" width="6.85546875" hidden="1" customWidth="1"/>
    <col min="40" max="40" width="15.5703125" customWidth="1"/>
    <col min="41" max="41" width="15.7109375" customWidth="1"/>
    <col min="42" max="42" width="21.285156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172"/>
      <c r="C1" s="172"/>
      <c r="D1" s="172"/>
      <c r="E1" s="465" t="s">
        <v>593</v>
      </c>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55" t="s">
        <v>1004</v>
      </c>
    </row>
    <row r="2" spans="2: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55" t="s">
        <v>594</v>
      </c>
    </row>
    <row r="3" spans="2: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1005</v>
      </c>
    </row>
    <row r="4" spans="2:56">
      <c r="B4" s="171"/>
      <c r="C4" s="171"/>
    </row>
    <row r="5" spans="2:56" ht="51.75" customHeight="1">
      <c r="B5" s="174" t="s">
        <v>238</v>
      </c>
      <c r="C5" s="174"/>
      <c r="D5" s="174"/>
      <c r="E5" s="175" t="s">
        <v>595</v>
      </c>
      <c r="F5" s="175"/>
      <c r="G5" s="175"/>
      <c r="H5" s="175"/>
      <c r="I5" s="175"/>
      <c r="J5" s="175"/>
    </row>
    <row r="6" spans="2: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2:56" ht="15" customHeight="1">
      <c r="B7" s="180"/>
      <c r="C7" s="181"/>
      <c r="D7" s="181"/>
      <c r="E7" s="181"/>
      <c r="F7" s="181"/>
      <c r="G7" s="181"/>
      <c r="H7" s="181"/>
      <c r="I7" s="181"/>
      <c r="J7" s="181"/>
      <c r="K7" s="181"/>
      <c r="L7" s="181"/>
      <c r="M7" s="182"/>
      <c r="N7" s="188" t="s">
        <v>241</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93" t="s">
        <v>277</v>
      </c>
      <c r="AX7" s="293"/>
      <c r="AY7" s="293" t="s">
        <v>278</v>
      </c>
      <c r="AZ7" s="293"/>
      <c r="BA7" s="293" t="s">
        <v>279</v>
      </c>
      <c r="BB7" s="293"/>
      <c r="BC7" s="293" t="s">
        <v>280</v>
      </c>
      <c r="BD7" s="293"/>
    </row>
    <row r="8" spans="2:56" s="3" customFormat="1" ht="89.25" customHeight="1">
      <c r="B8" s="21" t="s">
        <v>229</v>
      </c>
      <c r="C8" s="53" t="s">
        <v>230</v>
      </c>
      <c r="D8" s="21" t="s">
        <v>231</v>
      </c>
      <c r="E8" s="21" t="s">
        <v>232</v>
      </c>
      <c r="F8" s="21" t="s">
        <v>233</v>
      </c>
      <c r="G8" s="21" t="s">
        <v>82</v>
      </c>
      <c r="H8" s="196" t="s">
        <v>83</v>
      </c>
      <c r="I8" s="196"/>
      <c r="J8" s="21" t="s">
        <v>1</v>
      </c>
      <c r="K8" s="21" t="s">
        <v>2</v>
      </c>
      <c r="L8" s="196" t="s">
        <v>84</v>
      </c>
      <c r="M8" s="19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2:56" s="7" customFormat="1" ht="132.75" customHeight="1">
      <c r="B9" s="193">
        <v>1</v>
      </c>
      <c r="C9" s="197" t="s">
        <v>234</v>
      </c>
      <c r="D9" s="195" t="s">
        <v>596</v>
      </c>
      <c r="E9" s="195" t="s">
        <v>597</v>
      </c>
      <c r="F9" s="195" t="s">
        <v>598</v>
      </c>
      <c r="G9" s="195" t="s">
        <v>61</v>
      </c>
      <c r="H9" s="195" t="s">
        <v>11</v>
      </c>
      <c r="I9" s="193">
        <v>94</v>
      </c>
      <c r="J9" s="193" t="str">
        <f>IFERROR(VLOOKUP(H9,[19]Tablas!$A$15:$C$19,3,0)," ")</f>
        <v>Media</v>
      </c>
      <c r="K9" s="194">
        <f>IFERROR(VLOOKUP(H9,[19]Tablas!$A$15:$B$19,2,0)," ")</f>
        <v>0.6</v>
      </c>
      <c r="L9" s="195" t="s">
        <v>75</v>
      </c>
      <c r="M9" s="193" t="str">
        <f>IFERROR(VLOOKUP(L9,[19]Tablas!$A$23:$C$32,3,0)," ")</f>
        <v>Mayor</v>
      </c>
      <c r="N9" s="194">
        <f>IFERROR(VLOOKUP(L9,[19]Tablas!$A$23:$B$32,2,0)," ")</f>
        <v>0.8</v>
      </c>
      <c r="O9" s="17" t="str">
        <f>CONCATENATE(J9,M9)</f>
        <v>MediaMayor</v>
      </c>
      <c r="P9" s="193" t="str">
        <f>IFERROR(VLOOKUP(O9,[19]Tablas!$C$34:$D$58,2,0)," ")</f>
        <v>Alto</v>
      </c>
      <c r="Q9" s="209" t="s">
        <v>599</v>
      </c>
      <c r="R9" s="18" t="s">
        <v>600</v>
      </c>
      <c r="S9" s="18" t="s">
        <v>601</v>
      </c>
      <c r="T9" s="18" t="s">
        <v>602</v>
      </c>
      <c r="U9" s="18" t="s">
        <v>327</v>
      </c>
      <c r="V9" s="18" t="s">
        <v>309</v>
      </c>
      <c r="W9" s="331" t="s">
        <v>603</v>
      </c>
      <c r="X9" s="38" t="s">
        <v>69</v>
      </c>
      <c r="Y9" s="16"/>
      <c r="Z9" s="16" t="s">
        <v>48</v>
      </c>
      <c r="AA9" s="16" t="s">
        <v>51</v>
      </c>
      <c r="AB9" s="16" t="str">
        <f t="shared" ref="AB9:AB12" si="0">CONCATENATE(Z9,AA9)</f>
        <v>PreventivoManual</v>
      </c>
      <c r="AC9" s="17">
        <f>IFERROR(VLOOKUP(AB9,[19]Tablas!C73:D78,2,0)," ")</f>
        <v>0.4</v>
      </c>
      <c r="AD9" s="16" t="s">
        <v>53</v>
      </c>
      <c r="AE9" s="16" t="s">
        <v>55</v>
      </c>
      <c r="AF9" s="16"/>
      <c r="AG9" s="17">
        <f>K9-(K9*AC9)</f>
        <v>0.36</v>
      </c>
      <c r="AH9" s="193" t="str">
        <f>IF(AG10&lt;20%,"Muy Baja",IF(AG10&lt;40%,"Baja",IF(AG10&lt;60%,"Media",IF(AG10&lt;80%,"A l t a",IF(AG10&gt;80%,"Muy Alta")))))</f>
        <v>Baja</v>
      </c>
      <c r="AI9" s="204">
        <f>+AG9-(AG9*AC10)</f>
        <v>0.252</v>
      </c>
      <c r="AJ9" s="193" t="str">
        <f>+M9</f>
        <v>Mayor</v>
      </c>
      <c r="AK9" s="204">
        <f>+N9</f>
        <v>0.8</v>
      </c>
      <c r="AL9" s="46" t="str">
        <f>CONCATENATE(AH9,AJ9)</f>
        <v>BajaMayor</v>
      </c>
      <c r="AM9" s="193" t="str">
        <f>IFERROR(VLOOKUP(AL9,[19]Tablas!$C$34:$D$58,2,0)," ")</f>
        <v>Alto</v>
      </c>
      <c r="AN9" s="193" t="s">
        <v>71</v>
      </c>
      <c r="AO9" s="195" t="str">
        <f>VLOOKUP(AM9,[19]Tablas!$A$104:$B$108,2,0)</f>
        <v>Si</v>
      </c>
      <c r="AP9" s="466" t="s">
        <v>604</v>
      </c>
      <c r="AQ9" s="466" t="s">
        <v>605</v>
      </c>
      <c r="AR9" s="466" t="s">
        <v>606</v>
      </c>
      <c r="AS9" s="466" t="s">
        <v>607</v>
      </c>
      <c r="AT9" s="16"/>
      <c r="AU9" s="16"/>
      <c r="AV9" s="16"/>
      <c r="AW9" s="471" t="s">
        <v>933</v>
      </c>
      <c r="AX9" s="472"/>
      <c r="AY9" s="102" t="s">
        <v>215</v>
      </c>
      <c r="AZ9" s="16"/>
      <c r="BA9" s="102" t="s">
        <v>215</v>
      </c>
      <c r="BB9" s="16"/>
      <c r="BC9" s="102" t="s">
        <v>215</v>
      </c>
      <c r="BD9" s="16"/>
    </row>
    <row r="10" spans="2:56" ht="126" customHeight="1">
      <c r="B10" s="193"/>
      <c r="C10" s="197"/>
      <c r="D10" s="195"/>
      <c r="E10" s="195"/>
      <c r="F10" s="195"/>
      <c r="G10" s="195"/>
      <c r="H10" s="195"/>
      <c r="I10" s="193"/>
      <c r="J10" s="193"/>
      <c r="K10" s="194"/>
      <c r="L10" s="195"/>
      <c r="M10" s="193"/>
      <c r="N10" s="194"/>
      <c r="O10" s="14"/>
      <c r="P10" s="193"/>
      <c r="Q10" s="210"/>
      <c r="R10" s="18" t="s">
        <v>608</v>
      </c>
      <c r="S10" s="18" t="s">
        <v>609</v>
      </c>
      <c r="T10" s="18" t="s">
        <v>602</v>
      </c>
      <c r="U10" s="18" t="s">
        <v>465</v>
      </c>
      <c r="V10" s="18" t="s">
        <v>610</v>
      </c>
      <c r="W10" s="332"/>
      <c r="X10" s="38" t="s">
        <v>69</v>
      </c>
      <c r="Y10" s="16"/>
      <c r="Z10" s="16" t="s">
        <v>49</v>
      </c>
      <c r="AA10" s="16" t="s">
        <v>51</v>
      </c>
      <c r="AB10" s="16" t="str">
        <f t="shared" si="0"/>
        <v>DetectivoManual</v>
      </c>
      <c r="AC10" s="17">
        <f>IFERROR(VLOOKUP(AB10,[19]Tablas!C74:D79,2,0)," ")</f>
        <v>0.3</v>
      </c>
      <c r="AD10" s="16" t="s">
        <v>53</v>
      </c>
      <c r="AE10" s="16" t="s">
        <v>55</v>
      </c>
      <c r="AF10" s="16"/>
      <c r="AG10" s="20">
        <f>+AG9-(AG9*AC10)</f>
        <v>0.252</v>
      </c>
      <c r="AH10" s="193"/>
      <c r="AI10" s="193"/>
      <c r="AJ10" s="193"/>
      <c r="AK10" s="193"/>
      <c r="AL10" s="38"/>
      <c r="AM10" s="193"/>
      <c r="AN10" s="193"/>
      <c r="AO10" s="195"/>
      <c r="AP10" s="467"/>
      <c r="AQ10" s="467"/>
      <c r="AR10" s="467"/>
      <c r="AS10" s="467"/>
      <c r="AT10" s="14"/>
      <c r="AU10" s="14"/>
      <c r="AV10" s="14"/>
      <c r="AW10" s="473"/>
      <c r="AX10" s="474"/>
      <c r="AY10" s="102" t="s">
        <v>215</v>
      </c>
      <c r="AZ10" s="16"/>
      <c r="BA10" s="102" t="s">
        <v>215</v>
      </c>
      <c r="BB10" s="16"/>
      <c r="BC10" s="102" t="s">
        <v>215</v>
      </c>
      <c r="BD10" s="16"/>
    </row>
    <row r="11" spans="2:56" ht="252">
      <c r="B11" s="193">
        <v>2</v>
      </c>
      <c r="C11" s="197" t="s">
        <v>234</v>
      </c>
      <c r="D11" s="195" t="s">
        <v>611</v>
      </c>
      <c r="E11" s="195" t="s">
        <v>612</v>
      </c>
      <c r="F11" s="195" t="s">
        <v>613</v>
      </c>
      <c r="G11" s="195" t="s">
        <v>61</v>
      </c>
      <c r="H11" s="195" t="s">
        <v>11</v>
      </c>
      <c r="I11" s="193">
        <v>94</v>
      </c>
      <c r="J11" s="193" t="str">
        <f>IFERROR(VLOOKUP(H11,[19]Tablas!$A$15:$C$19,3,0)," ")</f>
        <v>Media</v>
      </c>
      <c r="K11" s="194">
        <f>IFERROR(VLOOKUP(H11,[19]Tablas!$A$15:$B$19,2,0)," ")</f>
        <v>0.6</v>
      </c>
      <c r="L11" s="195" t="s">
        <v>75</v>
      </c>
      <c r="M11" s="193" t="str">
        <f>IFERROR(VLOOKUP(L11,[19]Tablas!$A$23:$C$32,3,0)," ")</f>
        <v>Mayor</v>
      </c>
      <c r="N11" s="194">
        <f>IFERROR(VLOOKUP(L11,[19]Tablas!$A$23:$B$32,2,0)," ")</f>
        <v>0.8</v>
      </c>
      <c r="O11" s="17" t="str">
        <f>CONCATENATE(J11,M11)</f>
        <v>MediaMayor</v>
      </c>
      <c r="P11" s="193" t="str">
        <f>IFERROR(VLOOKUP(O11,[19]Tablas!$C$34:$D$58,2,0)," ")</f>
        <v>Alto</v>
      </c>
      <c r="Q11" s="209" t="s">
        <v>599</v>
      </c>
      <c r="R11" s="18" t="s">
        <v>614</v>
      </c>
      <c r="S11" s="18" t="s">
        <v>615</v>
      </c>
      <c r="T11" s="18" t="s">
        <v>616</v>
      </c>
      <c r="U11" s="18" t="s">
        <v>617</v>
      </c>
      <c r="V11" s="61" t="s">
        <v>220</v>
      </c>
      <c r="W11" s="18" t="s">
        <v>618</v>
      </c>
      <c r="X11" s="38" t="s">
        <v>69</v>
      </c>
      <c r="Y11" s="16"/>
      <c r="Z11" s="16" t="s">
        <v>48</v>
      </c>
      <c r="AA11" s="16" t="s">
        <v>51</v>
      </c>
      <c r="AB11" s="16" t="str">
        <f t="shared" si="0"/>
        <v>PreventivoManual</v>
      </c>
      <c r="AC11" s="17">
        <f>IFERROR(VLOOKUP(AB11,[19]Tablas!C75:D80,2,0)," ")</f>
        <v>0.4</v>
      </c>
      <c r="AD11" s="16" t="s">
        <v>53</v>
      </c>
      <c r="AE11" s="16" t="s">
        <v>55</v>
      </c>
      <c r="AF11" s="16"/>
      <c r="AG11" s="17">
        <f>IFERROR(K11-(K11*AC11)," ")</f>
        <v>0.36</v>
      </c>
      <c r="AH11" s="277" t="s">
        <v>6</v>
      </c>
      <c r="AI11" s="468">
        <v>0.36</v>
      </c>
      <c r="AJ11" s="193" t="str">
        <f>+M11</f>
        <v>Mayor</v>
      </c>
      <c r="AK11" s="204">
        <f>+N11</f>
        <v>0.8</v>
      </c>
      <c r="AL11" s="46" t="str">
        <f>CONCATENATE(AH11,AJ11)</f>
        <v>BajaMayor</v>
      </c>
      <c r="AM11" s="193" t="str">
        <f>IFERROR(VLOOKUP(AL11,[19]Tablas!$C$34:$D$58,2,0)," ")</f>
        <v>Alto</v>
      </c>
      <c r="AN11" s="193" t="s">
        <v>71</v>
      </c>
      <c r="AO11" s="195" t="str">
        <f>IFERROR(VLOOKUP(AM11,[19]Tablas!$A$104:$B$108,2,0)," ")</f>
        <v>Si</v>
      </c>
      <c r="AP11" s="466" t="s">
        <v>619</v>
      </c>
      <c r="AQ11" s="466" t="s">
        <v>605</v>
      </c>
      <c r="AR11" s="466" t="s">
        <v>606</v>
      </c>
      <c r="AS11" s="466" t="s">
        <v>607</v>
      </c>
      <c r="AT11" s="14"/>
      <c r="AU11" s="14"/>
      <c r="AV11" s="14"/>
      <c r="AW11" s="471" t="s">
        <v>933</v>
      </c>
      <c r="AX11" s="472"/>
      <c r="AY11" s="102" t="s">
        <v>215</v>
      </c>
      <c r="AZ11" s="16"/>
      <c r="BA11" s="102" t="s">
        <v>215</v>
      </c>
      <c r="BB11" s="16"/>
      <c r="BC11" s="102" t="s">
        <v>215</v>
      </c>
      <c r="BD11" s="16"/>
    </row>
    <row r="12" spans="2:56">
      <c r="B12" s="193"/>
      <c r="C12" s="197"/>
      <c r="D12" s="195"/>
      <c r="E12" s="195"/>
      <c r="F12" s="195"/>
      <c r="G12" s="195"/>
      <c r="H12" s="195"/>
      <c r="I12" s="193"/>
      <c r="J12" s="193"/>
      <c r="K12" s="194"/>
      <c r="L12" s="195"/>
      <c r="M12" s="193"/>
      <c r="N12" s="194"/>
      <c r="O12" s="14"/>
      <c r="P12" s="193"/>
      <c r="Q12" s="210"/>
      <c r="R12" s="98" t="s">
        <v>422</v>
      </c>
      <c r="T12" s="14"/>
      <c r="U12" s="14"/>
      <c r="V12" s="14"/>
      <c r="W12" s="14"/>
      <c r="X12" s="16"/>
      <c r="Y12" s="16"/>
      <c r="Z12" s="16"/>
      <c r="AA12" s="16"/>
      <c r="AB12" s="16" t="str">
        <f t="shared" si="0"/>
        <v/>
      </c>
      <c r="AC12" s="17" t="str">
        <f>IFERROR(VLOOKUP(AB12,[19]Tablas!C76:D81,2,0)," ")</f>
        <v xml:space="preserve"> </v>
      </c>
      <c r="AD12" s="16"/>
      <c r="AE12" s="16"/>
      <c r="AF12" s="16"/>
      <c r="AG12" s="20"/>
      <c r="AH12" s="278"/>
      <c r="AI12" s="469"/>
      <c r="AJ12" s="193"/>
      <c r="AK12" s="193"/>
      <c r="AL12" s="38"/>
      <c r="AM12" s="193"/>
      <c r="AN12" s="193"/>
      <c r="AO12" s="195"/>
      <c r="AP12" s="467"/>
      <c r="AQ12" s="467"/>
      <c r="AR12" s="467"/>
      <c r="AS12" s="467"/>
      <c r="AT12" s="14"/>
      <c r="AU12" s="14"/>
      <c r="AV12" s="98"/>
      <c r="AW12" s="473"/>
      <c r="AX12" s="474"/>
    </row>
    <row r="16" spans="2:56" ht="18.75">
      <c r="B16" s="241" t="s">
        <v>236</v>
      </c>
      <c r="C16" s="241"/>
      <c r="D16" s="241"/>
      <c r="E16" s="241"/>
      <c r="F16" s="241"/>
      <c r="G16" s="241"/>
      <c r="H16" s="241"/>
    </row>
    <row r="18" spans="1:8">
      <c r="A18" s="117" t="s">
        <v>202</v>
      </c>
      <c r="B18" s="48" t="s">
        <v>203</v>
      </c>
      <c r="C18" s="191" t="s">
        <v>201</v>
      </c>
      <c r="D18" s="191"/>
      <c r="E18" s="191"/>
      <c r="F18" s="191"/>
      <c r="G18" s="191"/>
      <c r="H18" s="191"/>
    </row>
    <row r="19" spans="1:8" ht="200.25" customHeight="1">
      <c r="A19" s="136">
        <v>3</v>
      </c>
      <c r="B19" s="118" t="s">
        <v>620</v>
      </c>
      <c r="C19" s="470" t="s">
        <v>621</v>
      </c>
      <c r="D19" s="470"/>
      <c r="E19" s="470"/>
      <c r="F19" s="470"/>
      <c r="G19" s="470"/>
      <c r="H19" s="470"/>
    </row>
    <row r="20" spans="1:8">
      <c r="A20" s="55"/>
      <c r="B20" s="14"/>
      <c r="C20" s="195"/>
      <c r="D20" s="195"/>
      <c r="E20" s="195"/>
      <c r="F20" s="195"/>
      <c r="G20" s="195"/>
      <c r="H20" s="195"/>
    </row>
    <row r="21" spans="1:8">
      <c r="A21" s="55"/>
      <c r="B21" s="14"/>
      <c r="C21" s="195"/>
      <c r="D21" s="195"/>
      <c r="E21" s="195"/>
      <c r="F21" s="195"/>
      <c r="G21" s="195"/>
      <c r="H21" s="195"/>
    </row>
    <row r="22" spans="1:8">
      <c r="A22" s="55"/>
      <c r="B22" s="14"/>
      <c r="C22" s="195"/>
      <c r="D22" s="195"/>
      <c r="E22" s="195"/>
      <c r="F22" s="195"/>
      <c r="G22" s="195"/>
      <c r="H22" s="195"/>
    </row>
    <row r="23" spans="1:8">
      <c r="A23" s="55"/>
      <c r="B23" s="14"/>
      <c r="C23" s="195"/>
      <c r="D23" s="195"/>
      <c r="E23" s="195"/>
      <c r="F23" s="195"/>
      <c r="G23" s="195"/>
      <c r="H23" s="195"/>
    </row>
    <row r="24" spans="1:8">
      <c r="A24" s="55"/>
      <c r="B24" s="14"/>
      <c r="C24" s="195"/>
      <c r="D24" s="195"/>
      <c r="E24" s="195"/>
      <c r="F24" s="195"/>
      <c r="G24" s="195"/>
      <c r="H24" s="195"/>
    </row>
  </sheetData>
  <mergeCells count="101">
    <mergeCell ref="AW9:AX10"/>
    <mergeCell ref="AW11:AX12"/>
    <mergeCell ref="BC6:BD6"/>
    <mergeCell ref="AW7:AX7"/>
    <mergeCell ref="AY7:AZ7"/>
    <mergeCell ref="BA7:BB7"/>
    <mergeCell ref="BC7:BD7"/>
    <mergeCell ref="AY6:AZ6"/>
    <mergeCell ref="BA6:BB6"/>
    <mergeCell ref="AW6:AX6"/>
    <mergeCell ref="C21:H21"/>
    <mergeCell ref="C22:H22"/>
    <mergeCell ref="C23:H23"/>
    <mergeCell ref="C24:H24"/>
    <mergeCell ref="C20:H20"/>
    <mergeCell ref="C19:H19"/>
    <mergeCell ref="AK11:AK12"/>
    <mergeCell ref="AM11:AM12"/>
    <mergeCell ref="AN11:AN12"/>
    <mergeCell ref="B16:H16"/>
    <mergeCell ref="C18:H18"/>
    <mergeCell ref="H11:H12"/>
    <mergeCell ref="I11:I12"/>
    <mergeCell ref="J11:J12"/>
    <mergeCell ref="K11:K12"/>
    <mergeCell ref="L11:L12"/>
    <mergeCell ref="B11:B12"/>
    <mergeCell ref="C11:C12"/>
    <mergeCell ref="D11:D12"/>
    <mergeCell ref="E11:E12"/>
    <mergeCell ref="F11:F12"/>
    <mergeCell ref="G11:G12"/>
    <mergeCell ref="AO11:AO12"/>
    <mergeCell ref="N11:N12"/>
    <mergeCell ref="P11:P12"/>
    <mergeCell ref="Q11:Q12"/>
    <mergeCell ref="AH11:AH12"/>
    <mergeCell ref="AI11:AI12"/>
    <mergeCell ref="M11:M12"/>
    <mergeCell ref="AR11:AR12"/>
    <mergeCell ref="AS11:AS12"/>
    <mergeCell ref="AP11:AP12"/>
    <mergeCell ref="AQ11:AQ12"/>
    <mergeCell ref="AI9:AI10"/>
    <mergeCell ref="AJ9:AJ10"/>
    <mergeCell ref="AK9:AK10"/>
    <mergeCell ref="AJ11:AJ12"/>
    <mergeCell ref="B9:B10"/>
    <mergeCell ref="C9:C10"/>
    <mergeCell ref="D9:D10"/>
    <mergeCell ref="E9:E10"/>
    <mergeCell ref="F9:F10"/>
    <mergeCell ref="AH9:AH10"/>
    <mergeCell ref="G9:G10"/>
    <mergeCell ref="H9:H10"/>
    <mergeCell ref="I9:I10"/>
    <mergeCell ref="J9:J10"/>
    <mergeCell ref="K9:K10"/>
    <mergeCell ref="L9:L10"/>
    <mergeCell ref="M9:M10"/>
    <mergeCell ref="N9:N10"/>
    <mergeCell ref="P9:P10"/>
    <mergeCell ref="Q9:Q10"/>
    <mergeCell ref="W9:W10"/>
    <mergeCell ref="AP9:AP10"/>
    <mergeCell ref="AP7:AP8"/>
    <mergeCell ref="AQ7:AQ8"/>
    <mergeCell ref="AR7:AR8"/>
    <mergeCell ref="AS7:AS8"/>
    <mergeCell ref="AT7:AT8"/>
    <mergeCell ref="AK7:AK8"/>
    <mergeCell ref="AM7:AM8"/>
    <mergeCell ref="AN7:AN8"/>
    <mergeCell ref="AQ9:AQ10"/>
    <mergeCell ref="AR9:AR10"/>
    <mergeCell ref="AS9:AS10"/>
    <mergeCell ref="AM9:AM10"/>
    <mergeCell ref="AN9:AN10"/>
    <mergeCell ref="AO9:AO10"/>
    <mergeCell ref="B1:D3"/>
    <mergeCell ref="E1:AW1"/>
    <mergeCell ref="E2:AW3"/>
    <mergeCell ref="B4:C4"/>
    <mergeCell ref="B5:D5"/>
    <mergeCell ref="E5:J5"/>
    <mergeCell ref="AO7:AO8"/>
    <mergeCell ref="B6:M7"/>
    <mergeCell ref="N6:AN6"/>
    <mergeCell ref="AO6:AV6"/>
    <mergeCell ref="N7:P7"/>
    <mergeCell ref="Q7:W7"/>
    <mergeCell ref="X7:Y7"/>
    <mergeCell ref="Z7:AF7"/>
    <mergeCell ref="AG7:AG8"/>
    <mergeCell ref="AH7:AH8"/>
    <mergeCell ref="AV7:AV8"/>
    <mergeCell ref="H8:I8"/>
    <mergeCell ref="L8:M8"/>
    <mergeCell ref="AU7:AU8"/>
    <mergeCell ref="AI7:AI8"/>
    <mergeCell ref="AJ7:AJ8"/>
  </mergeCells>
  <conditionalFormatting sqref="J9">
    <cfRule type="containsText" dxfId="143" priority="70" operator="containsText" text="Muy Baja">
      <formula>NOT(ISERROR(SEARCH("Muy Baja",J9)))</formula>
    </cfRule>
    <cfRule type="containsText" dxfId="142" priority="71" operator="containsText" text="Baja">
      <formula>NOT(ISERROR(SEARCH("Baja",J9)))</formula>
    </cfRule>
    <cfRule type="containsText" dxfId="141" priority="72" operator="containsText" text="A l t a">
      <formula>NOT(ISERROR(SEARCH("A l t a",J9)))</formula>
    </cfRule>
    <cfRule type="containsText" dxfId="140" priority="73" operator="containsText" text="Muy Alta">
      <formula>NOT(ISERROR(SEARCH("Muy Alta",J9)))</formula>
    </cfRule>
    <cfRule type="cellIs" dxfId="139" priority="74" operator="equal">
      <formula>"Media"</formula>
    </cfRule>
  </conditionalFormatting>
  <conditionalFormatting sqref="M9">
    <cfRule type="containsText" dxfId="138" priority="65" operator="containsText" text="Catastrófico">
      <formula>NOT(ISERROR(SEARCH("Catastrófico",M9)))</formula>
    </cfRule>
    <cfRule type="containsText" dxfId="137" priority="66" operator="containsText" text="Mayor">
      <formula>NOT(ISERROR(SEARCH("Mayor",M9)))</formula>
    </cfRule>
    <cfRule type="containsText" dxfId="136" priority="67" operator="containsText" text="Moderado">
      <formula>NOT(ISERROR(SEARCH("Moderado",M9)))</formula>
    </cfRule>
    <cfRule type="containsText" dxfId="135" priority="68" operator="containsText" text="Menor">
      <formula>NOT(ISERROR(SEARCH("Menor",M9)))</formula>
    </cfRule>
    <cfRule type="containsText" dxfId="134" priority="69" operator="containsText" text="Leve">
      <formula>NOT(ISERROR(SEARCH("Leve",M9)))</formula>
    </cfRule>
  </conditionalFormatting>
  <conditionalFormatting sqref="P9:Q9 T9:W9">
    <cfRule type="containsText" dxfId="133" priority="61" operator="containsText" text="Extremo">
      <formula>NOT(ISERROR(SEARCH("Extremo",P9)))</formula>
    </cfRule>
    <cfRule type="containsText" dxfId="132" priority="62" operator="containsText" text="Alto">
      <formula>NOT(ISERROR(SEARCH("Alto",P9)))</formula>
    </cfRule>
    <cfRule type="containsText" dxfId="131" priority="63" operator="containsText" text="Moderado">
      <formula>NOT(ISERROR(SEARCH("Moderado",P9)))</formula>
    </cfRule>
    <cfRule type="containsText" dxfId="130" priority="64" operator="containsText" text="Bajo">
      <formula>NOT(ISERROR(SEARCH("Bajo",P9)))</formula>
    </cfRule>
  </conditionalFormatting>
  <conditionalFormatting sqref="K9">
    <cfRule type="containsText" dxfId="129" priority="56" operator="containsText" text="Muy Baja">
      <formula>NOT(ISERROR(SEARCH("Muy Baja",K9)))</formula>
    </cfRule>
    <cfRule type="containsText" dxfId="128" priority="57" operator="containsText" text="Baja">
      <formula>NOT(ISERROR(SEARCH("Baja",K9)))</formula>
    </cfRule>
    <cfRule type="containsText" dxfId="127" priority="58" operator="containsText" text="A l t a">
      <formula>NOT(ISERROR(SEARCH("A l t a",K9)))</formula>
    </cfRule>
    <cfRule type="containsText" dxfId="126" priority="59" operator="containsText" text="Muy Alta">
      <formula>NOT(ISERROR(SEARCH("Muy Alta",K9)))</formula>
    </cfRule>
    <cfRule type="cellIs" dxfId="125" priority="60" operator="equal">
      <formula>"Media"</formula>
    </cfRule>
  </conditionalFormatting>
  <conditionalFormatting sqref="AH9">
    <cfRule type="containsText" dxfId="124" priority="51" operator="containsText" text="Muy Baja">
      <formula>NOT(ISERROR(SEARCH("Muy Baja",AH9)))</formula>
    </cfRule>
    <cfRule type="containsText" dxfId="123" priority="52" operator="containsText" text="Baja">
      <formula>NOT(ISERROR(SEARCH("Baja",AH9)))</formula>
    </cfRule>
    <cfRule type="containsText" dxfId="122" priority="53" operator="containsText" text="A l t a">
      <formula>NOT(ISERROR(SEARCH("A l t a",AH9)))</formula>
    </cfRule>
    <cfRule type="containsText" dxfId="121" priority="54" operator="containsText" text="Muy Alta">
      <formula>NOT(ISERROR(SEARCH("Muy Alta",AH9)))</formula>
    </cfRule>
    <cfRule type="cellIs" dxfId="120" priority="55" operator="equal">
      <formula>"Media"</formula>
    </cfRule>
  </conditionalFormatting>
  <conditionalFormatting sqref="AJ9">
    <cfRule type="containsText" dxfId="119" priority="46" operator="containsText" text="Catastrófico">
      <formula>NOT(ISERROR(SEARCH("Catastrófico",AJ9)))</formula>
    </cfRule>
    <cfRule type="containsText" dxfId="118" priority="47" operator="containsText" text="Mayor">
      <formula>NOT(ISERROR(SEARCH("Mayor",AJ9)))</formula>
    </cfRule>
    <cfRule type="containsText" dxfId="117" priority="48" operator="containsText" text="Moderado">
      <formula>NOT(ISERROR(SEARCH("Moderado",AJ9)))</formula>
    </cfRule>
    <cfRule type="containsText" dxfId="116" priority="49" operator="containsText" text="Menor">
      <formula>NOT(ISERROR(SEARCH("Menor",AJ9)))</formula>
    </cfRule>
    <cfRule type="containsText" dxfId="115" priority="50" operator="containsText" text="Leve">
      <formula>NOT(ISERROR(SEARCH("Leve",AJ9)))</formula>
    </cfRule>
  </conditionalFormatting>
  <conditionalFormatting sqref="AM9">
    <cfRule type="containsText" dxfId="114" priority="42" operator="containsText" text="Extremo">
      <formula>NOT(ISERROR(SEARCH("Extremo",AM9)))</formula>
    </cfRule>
    <cfRule type="containsText" dxfId="113" priority="43" operator="containsText" text="Alto">
      <formula>NOT(ISERROR(SEARCH("Alto",AM9)))</formula>
    </cfRule>
    <cfRule type="containsText" dxfId="112" priority="44" operator="containsText" text="Moderado">
      <formula>NOT(ISERROR(SEARCH("Moderado",AM9)))</formula>
    </cfRule>
    <cfRule type="containsText" dxfId="111" priority="45" operator="containsText" text="Bajo">
      <formula>NOT(ISERROR(SEARCH("Bajo",AM9)))</formula>
    </cfRule>
  </conditionalFormatting>
  <conditionalFormatting sqref="J11">
    <cfRule type="containsText" dxfId="110" priority="37" operator="containsText" text="Muy Baja">
      <formula>NOT(ISERROR(SEARCH("Muy Baja",J11)))</formula>
    </cfRule>
    <cfRule type="containsText" dxfId="109" priority="38" operator="containsText" text="Baja">
      <formula>NOT(ISERROR(SEARCH("Baja",J11)))</formula>
    </cfRule>
    <cfRule type="containsText" dxfId="108" priority="39" operator="containsText" text="A l t a">
      <formula>NOT(ISERROR(SEARCH("A l t a",J11)))</formula>
    </cfRule>
    <cfRule type="containsText" dxfId="107" priority="40" operator="containsText" text="Muy Alta">
      <formula>NOT(ISERROR(SEARCH("Muy Alta",J11)))</formula>
    </cfRule>
    <cfRule type="cellIs" dxfId="106" priority="41" operator="equal">
      <formula>"Media"</formula>
    </cfRule>
  </conditionalFormatting>
  <conditionalFormatting sqref="M11">
    <cfRule type="containsText" dxfId="105" priority="32" operator="containsText" text="Catastrófico">
      <formula>NOT(ISERROR(SEARCH("Catastrófico",M11)))</formula>
    </cfRule>
    <cfRule type="containsText" dxfId="104" priority="33" operator="containsText" text="Mayor">
      <formula>NOT(ISERROR(SEARCH("Mayor",M11)))</formula>
    </cfRule>
    <cfRule type="containsText" dxfId="103" priority="34" operator="containsText" text="Moderado">
      <formula>NOT(ISERROR(SEARCH("Moderado",M11)))</formula>
    </cfRule>
    <cfRule type="containsText" dxfId="102" priority="35" operator="containsText" text="Menor">
      <formula>NOT(ISERROR(SEARCH("Menor",M11)))</formula>
    </cfRule>
    <cfRule type="containsText" dxfId="101" priority="36" operator="containsText" text="Leve">
      <formula>NOT(ISERROR(SEARCH("Leve",M11)))</formula>
    </cfRule>
  </conditionalFormatting>
  <conditionalFormatting sqref="K11">
    <cfRule type="containsText" dxfId="100" priority="27" operator="containsText" text="Muy Baja">
      <formula>NOT(ISERROR(SEARCH("Muy Baja",K11)))</formula>
    </cfRule>
    <cfRule type="containsText" dxfId="99" priority="28" operator="containsText" text="Baja">
      <formula>NOT(ISERROR(SEARCH("Baja",K11)))</formula>
    </cfRule>
    <cfRule type="containsText" dxfId="98" priority="29" operator="containsText" text="A l t a">
      <formula>NOT(ISERROR(SEARCH("A l t a",K11)))</formula>
    </cfRule>
    <cfRule type="containsText" dxfId="97" priority="30" operator="containsText" text="Muy Alta">
      <formula>NOT(ISERROR(SEARCH("Muy Alta",K11)))</formula>
    </cfRule>
    <cfRule type="cellIs" dxfId="96" priority="31" operator="equal">
      <formula>"Media"</formula>
    </cfRule>
  </conditionalFormatting>
  <conditionalFormatting sqref="P11 R11">
    <cfRule type="containsText" dxfId="95" priority="23" operator="containsText" text="Extremo">
      <formula>NOT(ISERROR(SEARCH("Extremo",P11)))</formula>
    </cfRule>
    <cfRule type="containsText" dxfId="94" priority="24" operator="containsText" text="Alto">
      <formula>NOT(ISERROR(SEARCH("Alto",P11)))</formula>
    </cfRule>
    <cfRule type="containsText" dxfId="93" priority="25" operator="containsText" text="Moderado">
      <formula>NOT(ISERROR(SEARCH("Moderado",P11)))</formula>
    </cfRule>
    <cfRule type="containsText" dxfId="92" priority="26" operator="containsText" text="Bajo">
      <formula>NOT(ISERROR(SEARCH("Bajo",P11)))</formula>
    </cfRule>
  </conditionalFormatting>
  <conditionalFormatting sqref="AH11">
    <cfRule type="containsText" dxfId="91" priority="18" operator="containsText" text="Muy Baja">
      <formula>NOT(ISERROR(SEARCH("Muy Baja",AH11)))</formula>
    </cfRule>
    <cfRule type="containsText" dxfId="90" priority="19" operator="containsText" text="Baja">
      <formula>NOT(ISERROR(SEARCH("Baja",AH11)))</formula>
    </cfRule>
    <cfRule type="containsText" dxfId="89" priority="20" operator="containsText" text="A l t a">
      <formula>NOT(ISERROR(SEARCH("A l t a",AH11)))</formula>
    </cfRule>
    <cfRule type="containsText" dxfId="88" priority="21" operator="containsText" text="Muy Alta">
      <formula>NOT(ISERROR(SEARCH("Muy Alta",AH11)))</formula>
    </cfRule>
    <cfRule type="cellIs" dxfId="87" priority="22" operator="equal">
      <formula>"Media"</formula>
    </cfRule>
  </conditionalFormatting>
  <conditionalFormatting sqref="AJ11">
    <cfRule type="containsText" dxfId="86" priority="13" operator="containsText" text="Catastrófico">
      <formula>NOT(ISERROR(SEARCH("Catastrófico",AJ11)))</formula>
    </cfRule>
    <cfRule type="containsText" dxfId="85" priority="14" operator="containsText" text="Mayor">
      <formula>NOT(ISERROR(SEARCH("Mayor",AJ11)))</formula>
    </cfRule>
    <cfRule type="containsText" dxfId="84" priority="15" operator="containsText" text="Moderado">
      <formula>NOT(ISERROR(SEARCH("Moderado",AJ11)))</formula>
    </cfRule>
    <cfRule type="containsText" dxfId="83" priority="16" operator="containsText" text="Menor">
      <formula>NOT(ISERROR(SEARCH("Menor",AJ11)))</formula>
    </cfRule>
    <cfRule type="containsText" dxfId="82" priority="17" operator="containsText" text="Leve">
      <formula>NOT(ISERROR(SEARCH("Leve",AJ11)))</formula>
    </cfRule>
  </conditionalFormatting>
  <conditionalFormatting sqref="AM11">
    <cfRule type="containsText" dxfId="81" priority="9" operator="containsText" text="Extremo">
      <formula>NOT(ISERROR(SEARCH("Extremo",AM11)))</formula>
    </cfRule>
    <cfRule type="containsText" dxfId="80" priority="10" operator="containsText" text="Alto">
      <formula>NOT(ISERROR(SEARCH("Alto",AM11)))</formula>
    </cfRule>
    <cfRule type="containsText" dxfId="79" priority="11" operator="containsText" text="Moderado">
      <formula>NOT(ISERROR(SEARCH("Moderado",AM11)))</formula>
    </cfRule>
    <cfRule type="containsText" dxfId="78" priority="12" operator="containsText" text="Bajo">
      <formula>NOT(ISERROR(SEARCH("Bajo",AM11)))</formula>
    </cfRule>
  </conditionalFormatting>
  <conditionalFormatting sqref="T10:T11">
    <cfRule type="containsText" dxfId="77" priority="5" operator="containsText" text="Extremo">
      <formula>NOT(ISERROR(SEARCH("Extremo",T10)))</formula>
    </cfRule>
    <cfRule type="containsText" dxfId="76" priority="6" operator="containsText" text="Alto">
      <formula>NOT(ISERROR(SEARCH("Alto",T10)))</formula>
    </cfRule>
    <cfRule type="containsText" dxfId="75" priority="7" operator="containsText" text="Moderado">
      <formula>NOT(ISERROR(SEARCH("Moderado",T10)))</formula>
    </cfRule>
    <cfRule type="containsText" dxfId="74" priority="8" operator="containsText" text="Bajo">
      <formula>NOT(ISERROR(SEARCH("Bajo",T10)))</formula>
    </cfRule>
  </conditionalFormatting>
  <conditionalFormatting sqref="Q11">
    <cfRule type="containsText" dxfId="73" priority="1" operator="containsText" text="Extremo">
      <formula>NOT(ISERROR(SEARCH("Extremo",Q11)))</formula>
    </cfRule>
    <cfRule type="containsText" dxfId="72" priority="2" operator="containsText" text="Alto">
      <formula>NOT(ISERROR(SEARCH("Alto",Q11)))</formula>
    </cfRule>
    <cfRule type="containsText" dxfId="71" priority="3" operator="containsText" text="Moderado">
      <formula>NOT(ISERROR(SEARCH("Moderado",Q11)))</formula>
    </cfRule>
    <cfRule type="containsText" dxfId="70" priority="4" operator="containsText" text="Bajo">
      <formula>NOT(ISERROR(SEARCH("Bajo",Q11)))</formula>
    </cfRule>
  </conditionalFormatting>
  <pageMargins left="0.25" right="0.25" top="0.75" bottom="0.75" header="0.3" footer="0.3"/>
  <pageSetup paperSize="5" scale="67" fitToWidth="0" orientation="landscape" r:id="rId1"/>
  <headerFooter>
    <oddFooter>&amp;RCódigo: GMC-F-05
Vigencia: 18/03/2023
Versión: 05</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F7A6-A9B9-43E6-980C-3BA2B6EFE730}">
  <sheetPr>
    <tabColor rgb="FF00B050"/>
    <pageSetUpPr fitToPage="1"/>
  </sheetPr>
  <dimension ref="A1:BC23"/>
  <sheetViews>
    <sheetView zoomScale="80" zoomScaleNormal="80" workbookViewId="0">
      <selection activeCell="D1" sqref="D1:AV1"/>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39"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173" t="s">
        <v>935</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55" t="s">
        <v>982</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1008</v>
      </c>
    </row>
    <row r="4" spans="1:55">
      <c r="A4" s="171"/>
      <c r="B4" s="171"/>
    </row>
    <row r="5" spans="1:55" ht="53.25" customHeight="1">
      <c r="A5" s="174" t="s">
        <v>238</v>
      </c>
      <c r="B5" s="174"/>
      <c r="C5" s="174"/>
      <c r="D5" s="175" t="s">
        <v>936</v>
      </c>
      <c r="E5" s="175"/>
      <c r="F5" s="175"/>
      <c r="G5" s="175"/>
      <c r="H5" s="175"/>
      <c r="I5" s="175"/>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241</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371</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155" t="s">
        <v>275</v>
      </c>
      <c r="AW8" s="155" t="s">
        <v>276</v>
      </c>
      <c r="AX8" s="155" t="s">
        <v>275</v>
      </c>
      <c r="AY8" s="155" t="s">
        <v>276</v>
      </c>
      <c r="AZ8" s="155" t="s">
        <v>275</v>
      </c>
      <c r="BA8" s="155" t="s">
        <v>276</v>
      </c>
      <c r="BB8" s="155" t="s">
        <v>275</v>
      </c>
      <c r="BC8" s="51" t="s">
        <v>276</v>
      </c>
    </row>
    <row r="9" spans="1:55" s="7" customFormat="1" ht="132.75" customHeight="1">
      <c r="A9" s="193">
        <v>1</v>
      </c>
      <c r="B9" s="197" t="s">
        <v>234</v>
      </c>
      <c r="C9" s="198" t="s">
        <v>937</v>
      </c>
      <c r="D9" s="198" t="s">
        <v>938</v>
      </c>
      <c r="E9" s="198" t="s">
        <v>939</v>
      </c>
      <c r="F9" s="209" t="s">
        <v>61</v>
      </c>
      <c r="G9" s="195" t="s">
        <v>10</v>
      </c>
      <c r="H9" s="193">
        <v>12</v>
      </c>
      <c r="I9" s="193" t="str">
        <f>IFERROR(VLOOKUP(G9,[1]Tablas!$A$15:$C$19,3,0)," ")</f>
        <v>Baja</v>
      </c>
      <c r="J9" s="194">
        <f>IFERROR(VLOOKUP(G9,[1]Tablas!$A$15:$B$19,2,0)," ")</f>
        <v>0.4</v>
      </c>
      <c r="K9" s="195" t="s">
        <v>75</v>
      </c>
      <c r="L9" s="193" t="str">
        <f>IFERROR(VLOOKUP(K9,[1]Tablas!$A$23:$C$32,3,0)," ")</f>
        <v>Mayor</v>
      </c>
      <c r="M9" s="194">
        <f>IFERROR(VLOOKUP(K9,[1]Tablas!$A$23:$B$32,2,0)," ")</f>
        <v>0.8</v>
      </c>
      <c r="N9" s="17" t="str">
        <f>CONCATENATE(I9,L9)</f>
        <v>BajaMayor</v>
      </c>
      <c r="O9" s="193" t="str">
        <f>IFERROR(VLOOKUP(N9,[1]Tablas!$C$34:$D$58,2,0)," ")</f>
        <v>Alto</v>
      </c>
      <c r="P9" s="205" t="s">
        <v>700</v>
      </c>
      <c r="Q9" s="153" t="s">
        <v>940</v>
      </c>
      <c r="R9" s="111" t="s">
        <v>941</v>
      </c>
      <c r="S9" s="111" t="s">
        <v>942</v>
      </c>
      <c r="T9" s="111" t="s">
        <v>327</v>
      </c>
      <c r="U9" s="111" t="s">
        <v>943</v>
      </c>
      <c r="V9" s="207" t="s">
        <v>944</v>
      </c>
      <c r="W9" s="16" t="s">
        <v>69</v>
      </c>
      <c r="X9" s="16"/>
      <c r="Y9" s="16" t="s">
        <v>48</v>
      </c>
      <c r="Z9" s="16" t="s">
        <v>51</v>
      </c>
      <c r="AA9" s="16" t="str">
        <f t="shared" ref="AA9:AA22" si="0">CONCATENATE(Y9,Z9)</f>
        <v>PreventivoManual</v>
      </c>
      <c r="AB9" s="17">
        <f>IFERROR(VLOOKUP(AA9,[1]Tablas!C$73:D$78,2,0)," ")</f>
        <v>0.4</v>
      </c>
      <c r="AC9" s="18" t="s">
        <v>53</v>
      </c>
      <c r="AD9" s="18" t="s">
        <v>55</v>
      </c>
      <c r="AE9" s="16" t="s">
        <v>212</v>
      </c>
      <c r="AF9" s="17">
        <f>IFERROR(J9-(J9*AB9)," ")</f>
        <v>0.24</v>
      </c>
      <c r="AG9" s="193" t="str">
        <f>IF(AF10&lt;20%,"Muy Baja",IF(AF10&lt;40%,"Baja",IF(AF10&lt;60%,"Media",IF(AF10&lt;80%,"A l t a",IF(AF10&gt;80%,"Muy Alta")))))</f>
        <v>Muy Baja</v>
      </c>
      <c r="AH9" s="193">
        <f>IFERROR(AF9-(AF9*AB10)," ")</f>
        <v>0.14399999999999999</v>
      </c>
      <c r="AI9" s="193" t="str">
        <f>+L9</f>
        <v>Mayor</v>
      </c>
      <c r="AJ9" s="204">
        <f>+M9</f>
        <v>0.8</v>
      </c>
      <c r="AK9" s="46" t="str">
        <f>CONCATENATE(AG9,AI9)</f>
        <v>Muy BajaMayor</v>
      </c>
      <c r="AL9" s="193" t="str">
        <f>IFERROR(VLOOKUP(AK9,[1]Tablas!$C$34:$D$58,2,0)," ")</f>
        <v>Alto</v>
      </c>
      <c r="AM9" s="193" t="s">
        <v>71</v>
      </c>
      <c r="AN9" s="195" t="str">
        <f>VLOOKUP(AL9,[1]Tablas!$A$104:$B$108,2,0)</f>
        <v>Si</v>
      </c>
      <c r="AO9" s="201" t="s">
        <v>945</v>
      </c>
      <c r="AP9" s="201" t="s">
        <v>946</v>
      </c>
      <c r="AQ9" s="203">
        <v>45076</v>
      </c>
      <c r="AR9" s="203">
        <v>45291</v>
      </c>
      <c r="AS9" s="16"/>
      <c r="AT9" s="16"/>
      <c r="AU9" s="100"/>
      <c r="AV9" s="240" t="s">
        <v>1009</v>
      </c>
      <c r="AW9" s="240" t="s">
        <v>1009</v>
      </c>
      <c r="AX9" s="176" t="s">
        <v>215</v>
      </c>
      <c r="AY9" s="172"/>
      <c r="AZ9" s="176" t="s">
        <v>215</v>
      </c>
      <c r="BA9" s="172"/>
      <c r="BB9" s="176" t="s">
        <v>215</v>
      </c>
      <c r="BC9" s="170"/>
    </row>
    <row r="10" spans="1:55" s="7" customFormat="1" ht="162" customHeight="1">
      <c r="A10" s="193"/>
      <c r="B10" s="197"/>
      <c r="C10" s="198"/>
      <c r="D10" s="199"/>
      <c r="E10" s="199"/>
      <c r="F10" s="210"/>
      <c r="G10" s="195"/>
      <c r="H10" s="193"/>
      <c r="I10" s="193"/>
      <c r="J10" s="194"/>
      <c r="K10" s="195"/>
      <c r="L10" s="193"/>
      <c r="M10" s="194"/>
      <c r="N10" s="17"/>
      <c r="O10" s="193"/>
      <c r="P10" s="206"/>
      <c r="Q10" s="153" t="s">
        <v>947</v>
      </c>
      <c r="R10" s="111" t="s">
        <v>948</v>
      </c>
      <c r="S10" s="111" t="s">
        <v>942</v>
      </c>
      <c r="T10" s="111" t="s">
        <v>302</v>
      </c>
      <c r="U10" s="111" t="s">
        <v>949</v>
      </c>
      <c r="V10" s="208"/>
      <c r="W10" s="16" t="s">
        <v>266</v>
      </c>
      <c r="X10" s="16"/>
      <c r="Y10" s="16" t="s">
        <v>48</v>
      </c>
      <c r="Z10" s="16" t="s">
        <v>51</v>
      </c>
      <c r="AA10" s="16" t="str">
        <f t="shared" si="0"/>
        <v>PreventivoManual</v>
      </c>
      <c r="AB10" s="17">
        <f>IFERROR(VLOOKUP(AA10,[1]Tablas!C74:D79,2,0)," ")</f>
        <v>0.4</v>
      </c>
      <c r="AC10" s="18" t="s">
        <v>53</v>
      </c>
      <c r="AD10" s="18" t="s">
        <v>55</v>
      </c>
      <c r="AE10" s="16" t="s">
        <v>212</v>
      </c>
      <c r="AF10" s="20">
        <f>IFERROR(AF9-(AF9*AB10),0)</f>
        <v>0.14399999999999999</v>
      </c>
      <c r="AG10" s="193"/>
      <c r="AH10" s="193"/>
      <c r="AI10" s="193"/>
      <c r="AJ10" s="204"/>
      <c r="AK10" s="46"/>
      <c r="AL10" s="193"/>
      <c r="AM10" s="193"/>
      <c r="AN10" s="195"/>
      <c r="AO10" s="202"/>
      <c r="AP10" s="202"/>
      <c r="AQ10" s="202"/>
      <c r="AR10" s="202"/>
      <c r="AS10" s="16"/>
      <c r="AT10" s="16"/>
      <c r="AU10" s="100"/>
      <c r="AV10" s="240"/>
      <c r="AW10" s="240"/>
      <c r="AX10" s="176"/>
      <c r="AY10" s="172"/>
      <c r="AZ10" s="176"/>
      <c r="BA10" s="172"/>
      <c r="BB10" s="176"/>
      <c r="BC10" s="171"/>
    </row>
    <row r="11" spans="1:55" ht="157.5" customHeight="1">
      <c r="A11" s="193">
        <v>2</v>
      </c>
      <c r="B11" s="197" t="s">
        <v>234</v>
      </c>
      <c r="C11" s="198" t="s">
        <v>950</v>
      </c>
      <c r="D11" s="198" t="s">
        <v>951</v>
      </c>
      <c r="E11" s="198" t="s">
        <v>952</v>
      </c>
      <c r="F11" s="195" t="s">
        <v>61</v>
      </c>
      <c r="G11" s="195" t="s">
        <v>10</v>
      </c>
      <c r="H11" s="193">
        <v>12</v>
      </c>
      <c r="I11" s="193" t="str">
        <f>IFERROR(VLOOKUP(G11,[1]Tablas!$A$15:$C$19,3,0)," ")</f>
        <v>Baja</v>
      </c>
      <c r="J11" s="194">
        <f>IFERROR(VLOOKUP(G11,[1]Tablas!$A$15:$B$19,2,0)," ")</f>
        <v>0.4</v>
      </c>
      <c r="K11" s="195" t="s">
        <v>75</v>
      </c>
      <c r="L11" s="193" t="str">
        <f>IFERROR(VLOOKUP(K11,[1]Tablas!$A$23:$C$32,3,0)," ")</f>
        <v>Mayor</v>
      </c>
      <c r="M11" s="194">
        <f>IFERROR(VLOOKUP(K11,[1]Tablas!$A$23:$B$32,2,0)," ")</f>
        <v>0.8</v>
      </c>
      <c r="N11" s="17" t="str">
        <f>CONCATENATE(I11,L11)</f>
        <v>BajaMayor</v>
      </c>
      <c r="O11" s="193" t="str">
        <f>IFERROR(VLOOKUP(N11,[1]Tablas!$C$34:$D$58,2,0)," ")</f>
        <v>Alto</v>
      </c>
      <c r="P11" s="205" t="s">
        <v>700</v>
      </c>
      <c r="Q11" s="211" t="s">
        <v>940</v>
      </c>
      <c r="R11" s="213" t="s">
        <v>953</v>
      </c>
      <c r="S11" s="214" t="s">
        <v>942</v>
      </c>
      <c r="T11" s="214" t="s">
        <v>327</v>
      </c>
      <c r="U11" s="214" t="s">
        <v>954</v>
      </c>
      <c r="V11" s="208" t="s">
        <v>955</v>
      </c>
      <c r="W11" s="16" t="s">
        <v>266</v>
      </c>
      <c r="X11" s="16"/>
      <c r="Y11" s="16" t="s">
        <v>48</v>
      </c>
      <c r="Z11" s="16" t="s">
        <v>51</v>
      </c>
      <c r="AA11" s="16" t="str">
        <f t="shared" si="0"/>
        <v>PreventivoManual</v>
      </c>
      <c r="AB11" s="17">
        <f>IFERROR(VLOOKUP(AA11,[1]Tablas!C75:D80,2,0)," ")</f>
        <v>0.4</v>
      </c>
      <c r="AC11" s="18" t="s">
        <v>53</v>
      </c>
      <c r="AD11" s="16" t="s">
        <v>55</v>
      </c>
      <c r="AE11" s="16" t="s">
        <v>212</v>
      </c>
      <c r="AF11" s="17">
        <f>IFERROR(J11-(J11*AB11)," ")</f>
        <v>0.24</v>
      </c>
      <c r="AG11" s="193" t="str">
        <f>IF(AF12&lt;20%,"Muy Baja",IF(AF12&lt;40%,"Baja",IF(AF12&lt;60%,"Media",IF(AF12&lt;80%,"A l t a",IF(AF12&gt;80%,"Muy Alta")))))</f>
        <v>Baja</v>
      </c>
      <c r="AH11" s="193">
        <f>IFERROR(AF11-(AF11*AB12)," ")</f>
        <v>0.24</v>
      </c>
      <c r="AI11" s="193" t="str">
        <f>+L11</f>
        <v>Mayor</v>
      </c>
      <c r="AJ11" s="204">
        <f>+M11</f>
        <v>0.8</v>
      </c>
      <c r="AK11" s="46" t="str">
        <f>CONCATENATE(AG11,AI11)</f>
        <v>BajaMayor</v>
      </c>
      <c r="AL11" s="193" t="str">
        <f>IFERROR(VLOOKUP(AK11,[1]Tablas!$C$34:$D$58,2,0)," ")</f>
        <v>Alto</v>
      </c>
      <c r="AM11" s="193" t="s">
        <v>71</v>
      </c>
      <c r="AN11" s="195" t="str">
        <f>IFERROR(VLOOKUP(AL11,[1]Tablas!$A$104:$B$108,2,0)," ")</f>
        <v>Si</v>
      </c>
      <c r="AO11" s="201" t="s">
        <v>956</v>
      </c>
      <c r="AP11" s="201" t="s">
        <v>957</v>
      </c>
      <c r="AQ11" s="203">
        <v>45076</v>
      </c>
      <c r="AR11" s="203">
        <v>45291</v>
      </c>
      <c r="AS11" s="215">
        <v>45168</v>
      </c>
      <c r="AT11" s="14"/>
      <c r="AU11" s="101" t="s">
        <v>398</v>
      </c>
      <c r="AV11" s="14"/>
      <c r="AW11" s="14"/>
      <c r="AX11" s="14"/>
      <c r="AY11" s="14"/>
      <c r="AZ11" s="14"/>
      <c r="BA11" s="14"/>
      <c r="BB11" s="14"/>
    </row>
    <row r="12" spans="1:55" ht="155.25" customHeight="1">
      <c r="A12" s="193"/>
      <c r="B12" s="197"/>
      <c r="C12" s="198"/>
      <c r="D12" s="198"/>
      <c r="E12" s="199"/>
      <c r="F12" s="195"/>
      <c r="G12" s="195"/>
      <c r="H12" s="193"/>
      <c r="I12" s="193"/>
      <c r="J12" s="194"/>
      <c r="K12" s="195"/>
      <c r="L12" s="193"/>
      <c r="M12" s="194"/>
      <c r="N12" s="14"/>
      <c r="O12" s="193"/>
      <c r="P12" s="206"/>
      <c r="Q12" s="212"/>
      <c r="R12" s="213"/>
      <c r="S12" s="214"/>
      <c r="T12" s="214"/>
      <c r="U12" s="214"/>
      <c r="V12" s="208"/>
      <c r="W12" s="16"/>
      <c r="X12" s="16"/>
      <c r="Y12" s="16"/>
      <c r="Z12" s="16"/>
      <c r="AA12" s="16"/>
      <c r="AB12" s="17"/>
      <c r="AC12" s="18"/>
      <c r="AD12" s="16"/>
      <c r="AE12" s="16"/>
      <c r="AF12" s="20">
        <f>IFERROR(AF11-(AF11*AB12),0)</f>
        <v>0.24</v>
      </c>
      <c r="AG12" s="193"/>
      <c r="AH12" s="193"/>
      <c r="AI12" s="193"/>
      <c r="AJ12" s="193"/>
      <c r="AK12" s="38"/>
      <c r="AL12" s="193"/>
      <c r="AM12" s="193"/>
      <c r="AN12" s="195"/>
      <c r="AO12" s="202"/>
      <c r="AP12" s="202"/>
      <c r="AQ12" s="202"/>
      <c r="AR12" s="202"/>
      <c r="AS12" s="216"/>
      <c r="AT12" s="14"/>
      <c r="AU12" s="101"/>
      <c r="AV12" s="14"/>
      <c r="AW12" s="14"/>
      <c r="AX12" s="14"/>
      <c r="AY12" s="14"/>
      <c r="AZ12" s="14"/>
      <c r="BA12" s="14"/>
      <c r="BB12" s="14"/>
    </row>
    <row r="13" spans="1:55" ht="102.75" customHeight="1">
      <c r="A13" s="193">
        <v>3</v>
      </c>
      <c r="B13" s="197" t="s">
        <v>59</v>
      </c>
      <c r="C13" s="217" t="s">
        <v>958</v>
      </c>
      <c r="D13" s="217" t="s">
        <v>959</v>
      </c>
      <c r="E13" s="217" t="s">
        <v>960</v>
      </c>
      <c r="F13" s="195" t="s">
        <v>61</v>
      </c>
      <c r="G13" s="195" t="s">
        <v>10</v>
      </c>
      <c r="H13" s="193">
        <v>600</v>
      </c>
      <c r="I13" s="193" t="str">
        <f>IFERROR(VLOOKUP(G13,[1]Tablas!$A$15:$C$19,3,0)," ")</f>
        <v>Baja</v>
      </c>
      <c r="J13" s="194">
        <f>IFERROR(VLOOKUP(G13,[1]Tablas!$A$15:$B$19,2,0)," ")</f>
        <v>0.4</v>
      </c>
      <c r="K13" s="195" t="s">
        <v>961</v>
      </c>
      <c r="L13" s="193" t="str">
        <f>IFERROR(VLOOKUP(K13,[1]Tablas!$A$23:$C$32,3,0)," ")</f>
        <v>Leve</v>
      </c>
      <c r="M13" s="194">
        <f>IFERROR(VLOOKUP(K13,[1]Tablas!$A$23:$B$32,2,0)," ")</f>
        <v>0.2</v>
      </c>
      <c r="N13" s="17" t="str">
        <f>CONCATENATE(I13,L13)</f>
        <v>BajaLeve</v>
      </c>
      <c r="O13" s="193" t="str">
        <f>IFERROR(VLOOKUP(N13,[1]Tablas!$C$34:$D$58,2,0)," ")</f>
        <v>Bajo</v>
      </c>
      <c r="P13" s="205" t="s">
        <v>700</v>
      </c>
      <c r="Q13" s="218" t="s">
        <v>962</v>
      </c>
      <c r="R13" s="218" t="s">
        <v>963</v>
      </c>
      <c r="S13" s="218" t="s">
        <v>964</v>
      </c>
      <c r="T13" s="218" t="s">
        <v>965</v>
      </c>
      <c r="U13" s="218" t="s">
        <v>966</v>
      </c>
      <c r="V13" s="218" t="s">
        <v>967</v>
      </c>
      <c r="W13" s="16" t="s">
        <v>266</v>
      </c>
      <c r="X13" s="16"/>
      <c r="Y13" s="16" t="s">
        <v>48</v>
      </c>
      <c r="Z13" s="16" t="s">
        <v>51</v>
      </c>
      <c r="AA13" s="16" t="str">
        <f t="shared" si="0"/>
        <v>PreventivoManual</v>
      </c>
      <c r="AB13" s="17">
        <f>IFERROR(VLOOKUP(AA13,[1]Tablas!C$73:D$78,2,0)," ")</f>
        <v>0.4</v>
      </c>
      <c r="AC13" s="18" t="s">
        <v>53</v>
      </c>
      <c r="AD13" s="16" t="s">
        <v>55</v>
      </c>
      <c r="AE13" s="16" t="s">
        <v>305</v>
      </c>
      <c r="AF13" s="17">
        <f>IFERROR(J13-(J13*AB13)," ")</f>
        <v>0.24</v>
      </c>
      <c r="AG13" s="193" t="s">
        <v>255</v>
      </c>
      <c r="AH13" s="193" t="str">
        <f>IFERROR(AF13-(AF13*AB14)," ")</f>
        <v xml:space="preserve"> </v>
      </c>
      <c r="AI13" s="193" t="str">
        <f>+L13</f>
        <v>Leve</v>
      </c>
      <c r="AJ13" s="204">
        <f>+M13</f>
        <v>0.2</v>
      </c>
      <c r="AK13" s="46" t="str">
        <f>CONCATENATE(AG13,AI13)</f>
        <v>bajaLeve</v>
      </c>
      <c r="AL13" s="193" t="str">
        <f>IFERROR(VLOOKUP(AK13,[1]Tablas!$C$34:$D$58,2,0)," ")</f>
        <v>Bajo</v>
      </c>
      <c r="AM13" s="193" t="s">
        <v>71</v>
      </c>
      <c r="AN13" s="195" t="str">
        <f>IFERROR(VLOOKUP(AL13,[1]Tablas!$A$104:$B$108,2,0)," ")</f>
        <v>No</v>
      </c>
      <c r="AO13" s="209" t="s">
        <v>968</v>
      </c>
      <c r="AP13" s="209" t="s">
        <v>969</v>
      </c>
      <c r="AQ13" s="203">
        <v>45076</v>
      </c>
      <c r="AR13" s="203">
        <v>45291</v>
      </c>
      <c r="AS13" s="220">
        <v>45169</v>
      </c>
      <c r="AT13" s="14"/>
      <c r="AU13" s="222" t="s">
        <v>398</v>
      </c>
      <c r="AV13" s="14"/>
      <c r="AW13" s="14"/>
      <c r="AX13" s="14"/>
      <c r="AY13" s="14"/>
      <c r="AZ13" s="14"/>
      <c r="BA13" s="14"/>
      <c r="BB13" s="14"/>
    </row>
    <row r="14" spans="1:55" ht="60.75" customHeight="1">
      <c r="A14" s="193"/>
      <c r="B14" s="197"/>
      <c r="C14" s="217"/>
      <c r="D14" s="217"/>
      <c r="E14" s="217"/>
      <c r="F14" s="195"/>
      <c r="G14" s="195"/>
      <c r="H14" s="193"/>
      <c r="I14" s="193"/>
      <c r="J14" s="194"/>
      <c r="K14" s="195"/>
      <c r="L14" s="193"/>
      <c r="M14" s="194"/>
      <c r="N14" s="14"/>
      <c r="O14" s="193"/>
      <c r="P14" s="206"/>
      <c r="Q14" s="219"/>
      <c r="R14" s="219"/>
      <c r="S14" s="219"/>
      <c r="T14" s="219"/>
      <c r="U14" s="219"/>
      <c r="V14" s="219"/>
      <c r="W14" s="16"/>
      <c r="X14" s="16"/>
      <c r="Y14" s="16"/>
      <c r="Z14" s="16"/>
      <c r="AA14" s="16" t="str">
        <f t="shared" si="0"/>
        <v/>
      </c>
      <c r="AB14" s="17" t="str">
        <f>IFERROR(VLOOKUP(AA14,[1]Tablas!C$73:D$78,2,0)," ")</f>
        <v xml:space="preserve"> </v>
      </c>
      <c r="AC14" s="16"/>
      <c r="AD14" s="16"/>
      <c r="AE14" s="16"/>
      <c r="AF14" s="20">
        <f>IFERROR(AF13-(AF13*AB14),0)</f>
        <v>0</v>
      </c>
      <c r="AG14" s="193"/>
      <c r="AH14" s="193"/>
      <c r="AI14" s="193"/>
      <c r="AJ14" s="193"/>
      <c r="AK14" s="38"/>
      <c r="AL14" s="193"/>
      <c r="AM14" s="193"/>
      <c r="AN14" s="195"/>
      <c r="AO14" s="210"/>
      <c r="AP14" s="210"/>
      <c r="AQ14" s="202"/>
      <c r="AR14" s="202"/>
      <c r="AS14" s="221"/>
      <c r="AT14" s="14"/>
      <c r="AU14" s="223"/>
      <c r="AV14" s="14"/>
      <c r="AW14" s="14"/>
      <c r="AX14" s="14"/>
      <c r="AY14" s="14"/>
      <c r="AZ14" s="14"/>
      <c r="BA14" s="14"/>
      <c r="BB14" s="14"/>
    </row>
    <row r="15" spans="1:55" ht="192" customHeight="1">
      <c r="A15" s="193">
        <v>4</v>
      </c>
      <c r="B15" s="197" t="s">
        <v>234</v>
      </c>
      <c r="C15" s="198" t="s">
        <v>970</v>
      </c>
      <c r="D15" s="198" t="s">
        <v>971</v>
      </c>
      <c r="E15" s="198" t="s">
        <v>972</v>
      </c>
      <c r="F15" s="195" t="s">
        <v>61</v>
      </c>
      <c r="G15" s="195" t="s">
        <v>4</v>
      </c>
      <c r="H15" s="228">
        <v>1</v>
      </c>
      <c r="I15" s="193" t="str">
        <f>IFERROR(VLOOKUP(G15,[1]Tablas!$A$15:$C$19,3,0)," ")</f>
        <v>Muy Baja</v>
      </c>
      <c r="J15" s="194">
        <f>IFERROR(VLOOKUP(G15,[1]Tablas!$A$15:$B$19,2,0)," ")</f>
        <v>0.2</v>
      </c>
      <c r="K15" s="195" t="s">
        <v>247</v>
      </c>
      <c r="L15" s="193" t="str">
        <f>IFERROR(VLOOKUP(K15,[1]Tablas!$A$23:$C$32,3,0)," ")</f>
        <v>Menor</v>
      </c>
      <c r="M15" s="194">
        <f>IFERROR(VLOOKUP(K15,[1]Tablas!$A$23:$B$32,2,0)," ")</f>
        <v>0.4</v>
      </c>
      <c r="N15" s="17" t="str">
        <f>CONCATENATE(I15,L15)</f>
        <v>Muy BajaMenor</v>
      </c>
      <c r="O15" s="193" t="str">
        <f>IFERROR(VLOOKUP(N15,[1]Tablas!$C$34:$D$58,2,0)," ")</f>
        <v>Bajo</v>
      </c>
      <c r="P15" s="205" t="s">
        <v>700</v>
      </c>
      <c r="Q15" s="224" t="s">
        <v>973</v>
      </c>
      <c r="R15" s="226" t="s">
        <v>974</v>
      </c>
      <c r="S15" s="226" t="s">
        <v>975</v>
      </c>
      <c r="T15" s="226" t="s">
        <v>976</v>
      </c>
      <c r="U15" s="226" t="s">
        <v>977</v>
      </c>
      <c r="V15" s="226" t="s">
        <v>978</v>
      </c>
      <c r="W15" s="16" t="s">
        <v>266</v>
      </c>
      <c r="X15" s="16"/>
      <c r="Y15" s="16" t="s">
        <v>48</v>
      </c>
      <c r="Z15" s="16" t="s">
        <v>51</v>
      </c>
      <c r="AA15" s="16" t="str">
        <f t="shared" si="0"/>
        <v>PreventivoManual</v>
      </c>
      <c r="AB15" s="17">
        <f>IFERROR(VLOOKUP(AA15,[1]Tablas!C$73:D$78,2,0)," ")</f>
        <v>0.4</v>
      </c>
      <c r="AC15" s="18" t="s">
        <v>53</v>
      </c>
      <c r="AD15" s="16" t="s">
        <v>55</v>
      </c>
      <c r="AE15" s="16" t="s">
        <v>212</v>
      </c>
      <c r="AF15" s="17">
        <f>IFERROR(J15-(J15*AB15)," ")</f>
        <v>0.12</v>
      </c>
      <c r="AG15" s="193" t="s">
        <v>255</v>
      </c>
      <c r="AH15" s="193" t="str">
        <f>IFERROR(AF15-(AF15*AB16)," ")</f>
        <v xml:space="preserve"> </v>
      </c>
      <c r="AI15" s="193" t="str">
        <f>+L15</f>
        <v>Menor</v>
      </c>
      <c r="AJ15" s="204">
        <f>+M15</f>
        <v>0.4</v>
      </c>
      <c r="AK15" s="46" t="str">
        <f>CONCATENATE(AG15,AI15)</f>
        <v>bajaMenor</v>
      </c>
      <c r="AL15" s="193" t="str">
        <f>IFERROR(VLOOKUP(AK15,[1]Tablas!$C$34:$D$58,2,0)," ")</f>
        <v>Moderado</v>
      </c>
      <c r="AM15" s="193" t="s">
        <v>71</v>
      </c>
      <c r="AN15" s="195" t="str">
        <f>IFERROR(VLOOKUP(AL15,[1]Tablas!$A$104:$B$108,2,0)," ")</f>
        <v>Si</v>
      </c>
      <c r="AO15" s="229" t="s">
        <v>979</v>
      </c>
      <c r="AP15" s="209" t="s">
        <v>980</v>
      </c>
      <c r="AQ15" s="203">
        <v>45076</v>
      </c>
      <c r="AR15" s="203">
        <v>45291</v>
      </c>
      <c r="AS15" s="220">
        <v>45169</v>
      </c>
      <c r="AT15" s="14"/>
      <c r="AU15" s="101" t="s">
        <v>398</v>
      </c>
      <c r="AV15" s="14"/>
      <c r="AW15" s="14"/>
      <c r="AX15" s="14"/>
      <c r="AY15" s="14"/>
      <c r="AZ15" s="14"/>
      <c r="BA15" s="14"/>
      <c r="BB15" s="14"/>
    </row>
    <row r="16" spans="1:55" ht="156.75" customHeight="1">
      <c r="A16" s="193"/>
      <c r="B16" s="197"/>
      <c r="C16" s="199"/>
      <c r="D16" s="199"/>
      <c r="E16" s="199"/>
      <c r="F16" s="195"/>
      <c r="G16" s="195"/>
      <c r="H16" s="228"/>
      <c r="I16" s="193"/>
      <c r="J16" s="194"/>
      <c r="K16" s="195"/>
      <c r="L16" s="193"/>
      <c r="M16" s="194"/>
      <c r="N16" s="14"/>
      <c r="O16" s="193"/>
      <c r="P16" s="206"/>
      <c r="Q16" s="225"/>
      <c r="R16" s="227"/>
      <c r="S16" s="227"/>
      <c r="T16" s="227"/>
      <c r="U16" s="227"/>
      <c r="V16" s="227"/>
      <c r="W16" s="16"/>
      <c r="X16" s="16"/>
      <c r="Y16" s="16"/>
      <c r="Z16" s="16"/>
      <c r="AA16" s="16" t="str">
        <f t="shared" si="0"/>
        <v/>
      </c>
      <c r="AB16" s="17" t="str">
        <f>IFERROR(VLOOKUP(AA16,[1]Tablas!C$73:D$78,2,0)," ")</f>
        <v xml:space="preserve"> </v>
      </c>
      <c r="AC16" s="16"/>
      <c r="AD16" s="16"/>
      <c r="AE16" s="16"/>
      <c r="AF16" s="20">
        <f>IFERROR(AF15-(AF15*AB16),0)</f>
        <v>0</v>
      </c>
      <c r="AG16" s="193"/>
      <c r="AH16" s="193"/>
      <c r="AI16" s="193"/>
      <c r="AJ16" s="193"/>
      <c r="AK16" s="38"/>
      <c r="AL16" s="193"/>
      <c r="AM16" s="193"/>
      <c r="AN16" s="195"/>
      <c r="AO16" s="230"/>
      <c r="AP16" s="210"/>
      <c r="AQ16" s="202"/>
      <c r="AR16" s="202"/>
      <c r="AS16" s="221"/>
      <c r="AT16" s="14"/>
      <c r="AU16" s="101"/>
      <c r="AV16" s="14"/>
      <c r="AW16" s="14"/>
      <c r="AX16" s="14"/>
      <c r="AY16" s="14"/>
      <c r="AZ16" s="14"/>
      <c r="BA16" s="14"/>
      <c r="BB16" s="14"/>
    </row>
    <row r="17" spans="1:54" ht="15" customHeight="1">
      <c r="A17" s="193"/>
      <c r="B17" s="195"/>
      <c r="C17" s="195"/>
      <c r="D17" s="195"/>
      <c r="E17" s="195"/>
      <c r="F17" s="195"/>
      <c r="G17" s="195"/>
      <c r="H17" s="193"/>
      <c r="I17" s="193" t="str">
        <f>IFERROR(VLOOKUP(G17,[1]Tablas!$A$15:$C$19,3,0)," ")</f>
        <v xml:space="preserve"> </v>
      </c>
      <c r="J17" s="194" t="str">
        <f>IFERROR(VLOOKUP(G17,[1]Tablas!$A$15:$B$19,2,0)," ")</f>
        <v xml:space="preserve"> </v>
      </c>
      <c r="K17" s="195"/>
      <c r="L17" s="193" t="str">
        <f>IFERROR(VLOOKUP(K17,[1]Tablas!$A$23:$C$32,3,0)," ")</f>
        <v xml:space="preserve"> </v>
      </c>
      <c r="M17" s="194" t="str">
        <f>IFERROR(VLOOKUP(K17,[1]Tablas!$A$23:$B$32,2,0)," ")</f>
        <v xml:space="preserve"> </v>
      </c>
      <c r="N17" s="17" t="str">
        <f>CONCATENATE(I17,L17)</f>
        <v xml:space="preserve">  </v>
      </c>
      <c r="O17" s="193" t="str">
        <f>IFERROR(VLOOKUP(N17,[1]Tablas!$C$34:$D$58,2,0)," ")</f>
        <v xml:space="preserve"> </v>
      </c>
      <c r="P17" s="38"/>
      <c r="Q17" s="14" t="s">
        <v>421</v>
      </c>
      <c r="S17" s="14"/>
      <c r="T17" s="14"/>
      <c r="U17" s="14"/>
      <c r="V17" s="14"/>
      <c r="W17" s="16"/>
      <c r="X17" s="16"/>
      <c r="Y17" s="16"/>
      <c r="Z17" s="16"/>
      <c r="AA17" s="16" t="str">
        <f t="shared" si="0"/>
        <v/>
      </c>
      <c r="AB17" s="17" t="str">
        <f>IFERROR(VLOOKUP(AA17,[1]Tablas!C$73:D$78,2,0)," ")</f>
        <v xml:space="preserve"> </v>
      </c>
      <c r="AC17" s="16"/>
      <c r="AD17" s="16"/>
      <c r="AE17" s="16"/>
      <c r="AF17" s="17" t="str">
        <f>IFERROR(J17-(J17*AB17)," ")</f>
        <v xml:space="preserve"> </v>
      </c>
      <c r="AG17" s="193" t="str">
        <f>IF(AF18&lt;20%,"Muy Baja",IF(AF18&lt;40%,"Baja",IF(AF18&lt;60%,"Media",IF(AF18&lt;80%,"A l t a",IF(AF18&gt;80%,"Muy Alta")))))</f>
        <v>Muy Baja</v>
      </c>
      <c r="AH17" s="193" t="str">
        <f>IFERROR(AF17-(AF17*AB18)," ")</f>
        <v xml:space="preserve"> </v>
      </c>
      <c r="AI17" s="193" t="str">
        <f>+L17</f>
        <v xml:space="preserve"> </v>
      </c>
      <c r="AJ17" s="204" t="str">
        <f>+M17</f>
        <v xml:space="preserve"> </v>
      </c>
      <c r="AK17" s="46" t="str">
        <f>CONCATENATE(AG17,AI17)</f>
        <v xml:space="preserve">Muy Baja </v>
      </c>
      <c r="AL17" s="193" t="str">
        <f>IFERROR(VLOOKUP(AK17,[1]Tablas!$C$34:$D$58,2,0)," ")</f>
        <v xml:space="preserve"> </v>
      </c>
      <c r="AM17" s="193" t="s">
        <v>71</v>
      </c>
      <c r="AN17" s="195" t="str">
        <f>IFERROR(VLOOKUP(AL17,[1]Tablas!$A$104:$B$108,2,0)," ")</f>
        <v xml:space="preserve"> </v>
      </c>
      <c r="AO17" s="14"/>
      <c r="AP17" s="14"/>
      <c r="AQ17" s="14"/>
      <c r="AR17" s="14"/>
      <c r="AS17" s="14"/>
      <c r="AT17" s="14"/>
      <c r="AU17" s="101"/>
      <c r="AV17" s="14"/>
      <c r="AW17" s="14"/>
      <c r="AX17" s="14"/>
      <c r="AY17" s="14"/>
      <c r="AZ17" s="14"/>
      <c r="BA17" s="14"/>
      <c r="BB17" s="14"/>
    </row>
    <row r="18" spans="1:54">
      <c r="A18" s="193"/>
      <c r="B18" s="195"/>
      <c r="C18" s="195"/>
      <c r="D18" s="195"/>
      <c r="E18" s="195"/>
      <c r="F18" s="195"/>
      <c r="G18" s="195"/>
      <c r="H18" s="193"/>
      <c r="I18" s="193"/>
      <c r="J18" s="194"/>
      <c r="K18" s="195"/>
      <c r="L18" s="193"/>
      <c r="M18" s="194"/>
      <c r="N18" s="14"/>
      <c r="O18" s="193"/>
      <c r="P18" s="38"/>
      <c r="Q18" s="14" t="s">
        <v>422</v>
      </c>
      <c r="S18" s="14"/>
      <c r="T18" s="14"/>
      <c r="U18" s="14"/>
      <c r="V18" s="14"/>
      <c r="W18" s="16"/>
      <c r="X18" s="16"/>
      <c r="Y18" s="16"/>
      <c r="Z18" s="16"/>
      <c r="AA18" s="16" t="str">
        <f t="shared" si="0"/>
        <v/>
      </c>
      <c r="AB18" s="17" t="str">
        <f>IFERROR(VLOOKUP(AA18,[1]Tablas!C$73:D$78,2,0)," ")</f>
        <v xml:space="preserve"> </v>
      </c>
      <c r="AC18" s="16"/>
      <c r="AD18" s="16"/>
      <c r="AE18" s="16"/>
      <c r="AF18" s="20">
        <f>IFERROR(AF17-(AF17*AB18),0)</f>
        <v>0</v>
      </c>
      <c r="AG18" s="193"/>
      <c r="AH18" s="193"/>
      <c r="AI18" s="193"/>
      <c r="AJ18" s="193"/>
      <c r="AK18" s="38"/>
      <c r="AL18" s="193"/>
      <c r="AM18" s="193"/>
      <c r="AN18" s="195"/>
      <c r="AO18" s="14"/>
      <c r="AP18" s="14"/>
      <c r="AQ18" s="14"/>
      <c r="AR18" s="14"/>
      <c r="AS18" s="14"/>
      <c r="AT18" s="14"/>
      <c r="AU18" s="101"/>
      <c r="AV18" s="14"/>
      <c r="AW18" s="14"/>
      <c r="AX18" s="14"/>
      <c r="AY18" s="14"/>
      <c r="AZ18" s="14"/>
      <c r="BA18" s="14"/>
      <c r="BB18" s="14"/>
    </row>
    <row r="19" spans="1:54">
      <c r="AA19" s="16" t="str">
        <f t="shared" si="0"/>
        <v/>
      </c>
      <c r="AB19" s="17" t="str">
        <f>IFERROR(VLOOKUP(AA19,[1]Tablas!C$73:D$78,2,0)," ")</f>
        <v xml:space="preserve"> </v>
      </c>
    </row>
    <row r="20" spans="1:54" ht="18.75">
      <c r="A20" s="241" t="s">
        <v>236</v>
      </c>
      <c r="B20" s="241"/>
      <c r="C20" s="241"/>
      <c r="D20" s="241"/>
      <c r="E20" s="241"/>
      <c r="F20" s="241"/>
      <c r="G20" s="241"/>
      <c r="AA20" s="16" t="str">
        <f t="shared" si="0"/>
        <v/>
      </c>
      <c r="AB20" s="17" t="str">
        <f>IFERROR(VLOOKUP(AA20,[1]Tablas!C$73:D$78,2,0)," ")</f>
        <v xml:space="preserve"> </v>
      </c>
    </row>
    <row r="21" spans="1:54">
      <c r="AA21" s="16" t="str">
        <f t="shared" si="0"/>
        <v/>
      </c>
      <c r="AB21" s="17" t="str">
        <f>IFERROR(VLOOKUP(AA21,[1]Tablas!C$73:D$78,2,0)," ")</f>
        <v xml:space="preserve"> </v>
      </c>
    </row>
    <row r="22" spans="1:54">
      <c r="A22" s="58" t="s">
        <v>202</v>
      </c>
      <c r="B22" s="48" t="s">
        <v>203</v>
      </c>
      <c r="C22" s="234" t="s">
        <v>201</v>
      </c>
      <c r="D22" s="235"/>
      <c r="E22" s="235"/>
      <c r="F22" s="235"/>
      <c r="G22" s="236"/>
      <c r="AA22" s="16" t="str">
        <f t="shared" si="0"/>
        <v/>
      </c>
      <c r="AB22" s="17" t="str">
        <f>IFERROR(VLOOKUP(AA22,[1]Tablas!C$73:D$78,2,0)," ")</f>
        <v xml:space="preserve"> </v>
      </c>
    </row>
    <row r="23" spans="1:54" ht="143.25" customHeight="1">
      <c r="A23" s="38">
        <v>2</v>
      </c>
      <c r="B23" s="89">
        <v>45105</v>
      </c>
      <c r="C23" s="237" t="s">
        <v>981</v>
      </c>
      <c r="D23" s="238"/>
      <c r="E23" s="238"/>
      <c r="F23" s="238"/>
      <c r="G23" s="239"/>
    </row>
  </sheetData>
  <mergeCells count="197">
    <mergeCell ref="AZ6:BA6"/>
    <mergeCell ref="BB6:BC6"/>
    <mergeCell ref="AV7:AW7"/>
    <mergeCell ref="AX7:AY7"/>
    <mergeCell ref="AZ7:BA7"/>
    <mergeCell ref="BB7:BC7"/>
    <mergeCell ref="C22:G22"/>
    <mergeCell ref="C23:G23"/>
    <mergeCell ref="AX6:AY6"/>
    <mergeCell ref="AV9:AV10"/>
    <mergeCell ref="AW9:AW10"/>
    <mergeCell ref="AN17:AN18"/>
    <mergeCell ref="A20:G20"/>
    <mergeCell ref="AG17:AG18"/>
    <mergeCell ref="AH17:AH18"/>
    <mergeCell ref="AI17:AI18"/>
    <mergeCell ref="AJ17:AJ18"/>
    <mergeCell ref="AL17:AL18"/>
    <mergeCell ref="AM17:AM18"/>
    <mergeCell ref="I17:I18"/>
    <mergeCell ref="J17:J18"/>
    <mergeCell ref="K17:K18"/>
    <mergeCell ref="L17:L18"/>
    <mergeCell ref="M17:M18"/>
    <mergeCell ref="O17:O18"/>
    <mergeCell ref="AR15:AR16"/>
    <mergeCell ref="AS15:AS16"/>
    <mergeCell ref="A17:A18"/>
    <mergeCell ref="B17:B18"/>
    <mergeCell ref="C17:C18"/>
    <mergeCell ref="D17:D18"/>
    <mergeCell ref="E17:E18"/>
    <mergeCell ref="F17:F18"/>
    <mergeCell ref="G17:G18"/>
    <mergeCell ref="H17:H18"/>
    <mergeCell ref="AL15:AL16"/>
    <mergeCell ref="AM15:AM16"/>
    <mergeCell ref="AN15:AN16"/>
    <mergeCell ref="AO15:AO16"/>
    <mergeCell ref="AP15:AP16"/>
    <mergeCell ref="AQ15:AQ16"/>
    <mergeCell ref="U15:U16"/>
    <mergeCell ref="V15:V16"/>
    <mergeCell ref="AG15:AG16"/>
    <mergeCell ref="AH15:AH16"/>
    <mergeCell ref="AI15:AI16"/>
    <mergeCell ref="AJ15:AJ16"/>
    <mergeCell ref="O15:O16"/>
    <mergeCell ref="P15:P16"/>
    <mergeCell ref="Q15:Q16"/>
    <mergeCell ref="R15:R16"/>
    <mergeCell ref="S15:S16"/>
    <mergeCell ref="T15:T16"/>
    <mergeCell ref="H15:H16"/>
    <mergeCell ref="I15:I16"/>
    <mergeCell ref="J15:J16"/>
    <mergeCell ref="K15:K16"/>
    <mergeCell ref="L15:L16"/>
    <mergeCell ref="M15:M16"/>
    <mergeCell ref="AR13:AR14"/>
    <mergeCell ref="AS13:AS14"/>
    <mergeCell ref="AU13:AU14"/>
    <mergeCell ref="A15:A16"/>
    <mergeCell ref="B15:B16"/>
    <mergeCell ref="C15:C16"/>
    <mergeCell ref="D15:D16"/>
    <mergeCell ref="E15:E16"/>
    <mergeCell ref="F15:F16"/>
    <mergeCell ref="G15:G16"/>
    <mergeCell ref="AL13:AL14"/>
    <mergeCell ref="AM13:AM14"/>
    <mergeCell ref="AN13:AN14"/>
    <mergeCell ref="AO13:AO14"/>
    <mergeCell ref="AP13:AP14"/>
    <mergeCell ref="AQ13:AQ14"/>
    <mergeCell ref="U13:U14"/>
    <mergeCell ref="V13:V14"/>
    <mergeCell ref="AG13:AG14"/>
    <mergeCell ref="AH13:AH14"/>
    <mergeCell ref="AI13:AI14"/>
    <mergeCell ref="AJ13:AJ14"/>
    <mergeCell ref="O13:O14"/>
    <mergeCell ref="P13:P14"/>
    <mergeCell ref="R13:R14"/>
    <mergeCell ref="S13:S14"/>
    <mergeCell ref="T13:T14"/>
    <mergeCell ref="H13:H14"/>
    <mergeCell ref="I13:I14"/>
    <mergeCell ref="J13:J14"/>
    <mergeCell ref="K13:K14"/>
    <mergeCell ref="L13:L14"/>
    <mergeCell ref="M13:M14"/>
    <mergeCell ref="AR11:AR12"/>
    <mergeCell ref="AS11:AS12"/>
    <mergeCell ref="A13:A14"/>
    <mergeCell ref="B13:B14"/>
    <mergeCell ref="C13:C14"/>
    <mergeCell ref="D13:D14"/>
    <mergeCell ref="E13:E14"/>
    <mergeCell ref="F13:F14"/>
    <mergeCell ref="G13:G14"/>
    <mergeCell ref="AJ11:AJ12"/>
    <mergeCell ref="AL11:AL12"/>
    <mergeCell ref="AM11:AM12"/>
    <mergeCell ref="AN11:AN12"/>
    <mergeCell ref="AO11:AO12"/>
    <mergeCell ref="AP11:AP12"/>
    <mergeCell ref="T11:T12"/>
    <mergeCell ref="U11:U12"/>
    <mergeCell ref="V11:V12"/>
    <mergeCell ref="AG11:AG12"/>
    <mergeCell ref="AH11:AH12"/>
    <mergeCell ref="AI11:AI12"/>
    <mergeCell ref="M11:M12"/>
    <mergeCell ref="O11:O12"/>
    <mergeCell ref="Q13:Q14"/>
    <mergeCell ref="R11:R12"/>
    <mergeCell ref="S11:S12"/>
    <mergeCell ref="G11:G12"/>
    <mergeCell ref="H11:H12"/>
    <mergeCell ref="I11:I12"/>
    <mergeCell ref="J11:J12"/>
    <mergeCell ref="K11:K12"/>
    <mergeCell ref="L11:L12"/>
    <mergeCell ref="AQ11:AQ12"/>
    <mergeCell ref="AQ9:AQ10"/>
    <mergeCell ref="AR9:AR10"/>
    <mergeCell ref="A11:A12"/>
    <mergeCell ref="B11:B12"/>
    <mergeCell ref="C11:C12"/>
    <mergeCell ref="D11:D12"/>
    <mergeCell ref="E11:E12"/>
    <mergeCell ref="F11:F12"/>
    <mergeCell ref="AH9:AH10"/>
    <mergeCell ref="AI9:AI10"/>
    <mergeCell ref="AJ9:AJ10"/>
    <mergeCell ref="AL9:AL10"/>
    <mergeCell ref="AM9:AM10"/>
    <mergeCell ref="AN9:AN10"/>
    <mergeCell ref="L9:L10"/>
    <mergeCell ref="M9:M10"/>
    <mergeCell ref="O9:O10"/>
    <mergeCell ref="P9:P10"/>
    <mergeCell ref="V9:V10"/>
    <mergeCell ref="AG9:AG10"/>
    <mergeCell ref="F9:F10"/>
    <mergeCell ref="G9:G10"/>
    <mergeCell ref="P11:P12"/>
    <mergeCell ref="Q11:Q12"/>
    <mergeCell ref="J9:J10"/>
    <mergeCell ref="K9:K10"/>
    <mergeCell ref="AU7:AU8"/>
    <mergeCell ref="G8:H8"/>
    <mergeCell ref="K8:L8"/>
    <mergeCell ref="A9:A10"/>
    <mergeCell ref="B9:B10"/>
    <mergeCell ref="C9:C10"/>
    <mergeCell ref="D9:D10"/>
    <mergeCell ref="E9:E10"/>
    <mergeCell ref="AO7:AO8"/>
    <mergeCell ref="AP7:AP8"/>
    <mergeCell ref="AQ7:AQ8"/>
    <mergeCell ref="AR7:AR8"/>
    <mergeCell ref="AS7:AS8"/>
    <mergeCell ref="AT7:AT8"/>
    <mergeCell ref="AH7:AH8"/>
    <mergeCell ref="AI7:AI8"/>
    <mergeCell ref="AJ7:AJ8"/>
    <mergeCell ref="AL7:AL8"/>
    <mergeCell ref="AM7:AM8"/>
    <mergeCell ref="AN7:AN8"/>
    <mergeCell ref="AO9:AO10"/>
    <mergeCell ref="AP9:AP10"/>
    <mergeCell ref="BC9:BC10"/>
    <mergeCell ref="BA9:BA10"/>
    <mergeCell ref="AY9:AY10"/>
    <mergeCell ref="A1:C3"/>
    <mergeCell ref="D1:AV1"/>
    <mergeCell ref="D2:AV3"/>
    <mergeCell ref="A4:B4"/>
    <mergeCell ref="A5:C5"/>
    <mergeCell ref="D5:I5"/>
    <mergeCell ref="AX9:AX10"/>
    <mergeCell ref="AZ9:AZ10"/>
    <mergeCell ref="BB9:BB10"/>
    <mergeCell ref="A6:L7"/>
    <mergeCell ref="M6:AM6"/>
    <mergeCell ref="AN6:AU6"/>
    <mergeCell ref="AV6:AW6"/>
    <mergeCell ref="M7:O7"/>
    <mergeCell ref="P7:V7"/>
    <mergeCell ref="W7:X7"/>
    <mergeCell ref="Y7:AE7"/>
    <mergeCell ref="AF7:AF8"/>
    <mergeCell ref="AG7:AG8"/>
    <mergeCell ref="H9:H10"/>
    <mergeCell ref="I9:I10"/>
  </mergeCells>
  <conditionalFormatting sqref="I9:J11">
    <cfRule type="containsText" dxfId="1806" priority="26" operator="containsText" text="Muy Baja">
      <formula>NOT(ISERROR(SEARCH("Muy Baja",I9)))</formula>
    </cfRule>
    <cfRule type="containsText" dxfId="1805" priority="27" operator="containsText" text="Baja">
      <formula>NOT(ISERROR(SEARCH("Baja",I9)))</formula>
    </cfRule>
    <cfRule type="containsText" dxfId="1804" priority="28" operator="containsText" text="A l t a">
      <formula>NOT(ISERROR(SEARCH("A l t a",I9)))</formula>
    </cfRule>
    <cfRule type="containsText" dxfId="1803" priority="29" operator="containsText" text="Muy Alta">
      <formula>NOT(ISERROR(SEARCH("Muy Alta",I9)))</formula>
    </cfRule>
    <cfRule type="cellIs" dxfId="1802" priority="30" operator="equal">
      <formula>"Media"</formula>
    </cfRule>
  </conditionalFormatting>
  <conditionalFormatting sqref="I13:J13">
    <cfRule type="containsText" dxfId="1801" priority="31" operator="containsText" text="Muy Baja">
      <formula>NOT(ISERROR(SEARCH("Muy Baja",I13)))</formula>
    </cfRule>
    <cfRule type="containsText" dxfId="1800" priority="32" operator="containsText" text="Baja">
      <formula>NOT(ISERROR(SEARCH("Baja",I13)))</formula>
    </cfRule>
    <cfRule type="containsText" dxfId="1799" priority="33" operator="containsText" text="A l t a">
      <formula>NOT(ISERROR(SEARCH("A l t a",I13)))</formula>
    </cfRule>
    <cfRule type="containsText" dxfId="1798" priority="34" operator="containsText" text="Muy Alta">
      <formula>NOT(ISERROR(SEARCH("Muy Alta",I13)))</formula>
    </cfRule>
    <cfRule type="cellIs" dxfId="1797" priority="35" operator="equal">
      <formula>"Media"</formula>
    </cfRule>
  </conditionalFormatting>
  <conditionalFormatting sqref="I15:J15">
    <cfRule type="containsText" dxfId="1796" priority="82" operator="containsText" text="Muy Baja">
      <formula>NOT(ISERROR(SEARCH("Muy Baja",I15)))</formula>
    </cfRule>
    <cfRule type="containsText" dxfId="1795" priority="83" operator="containsText" text="Baja">
      <formula>NOT(ISERROR(SEARCH("Baja",I15)))</formula>
    </cfRule>
    <cfRule type="containsText" dxfId="1794" priority="84" operator="containsText" text="A l t a">
      <formula>NOT(ISERROR(SEARCH("A l t a",I15)))</formula>
    </cfRule>
    <cfRule type="containsText" dxfId="1793" priority="85" operator="containsText" text="Muy Alta">
      <formula>NOT(ISERROR(SEARCH("Muy Alta",I15)))</formula>
    </cfRule>
    <cfRule type="cellIs" dxfId="1792" priority="86" operator="equal">
      <formula>"Media"</formula>
    </cfRule>
  </conditionalFormatting>
  <conditionalFormatting sqref="I17:J17">
    <cfRule type="containsText" dxfId="1791" priority="54" operator="containsText" text="Muy Baja">
      <formula>NOT(ISERROR(SEARCH("Muy Baja",I17)))</formula>
    </cfRule>
    <cfRule type="containsText" dxfId="1790" priority="55" operator="containsText" text="Baja">
      <formula>NOT(ISERROR(SEARCH("Baja",I17)))</formula>
    </cfRule>
    <cfRule type="containsText" dxfId="1789" priority="56" operator="containsText" text="A l t a">
      <formula>NOT(ISERROR(SEARCH("A l t a",I17)))</formula>
    </cfRule>
    <cfRule type="containsText" dxfId="1788" priority="57" operator="containsText" text="Muy Alta">
      <formula>NOT(ISERROR(SEARCH("Muy Alta",I17)))</formula>
    </cfRule>
    <cfRule type="cellIs" dxfId="1787" priority="58" operator="equal">
      <formula>"Media"</formula>
    </cfRule>
  </conditionalFormatting>
  <conditionalFormatting sqref="L9:L11">
    <cfRule type="containsText" dxfId="1786" priority="133" operator="containsText" text="Catastrófico">
      <formula>NOT(ISERROR(SEARCH("Catastrófico",L9)))</formula>
    </cfRule>
    <cfRule type="containsText" dxfId="1785" priority="134" operator="containsText" text="Mayor">
      <formula>NOT(ISERROR(SEARCH("Mayor",L9)))</formula>
    </cfRule>
    <cfRule type="containsText" dxfId="1784" priority="135" operator="containsText" text="Moderado">
      <formula>NOT(ISERROR(SEARCH("Moderado",L9)))</formula>
    </cfRule>
    <cfRule type="containsText" dxfId="1783" priority="136" operator="containsText" text="Menor">
      <formula>NOT(ISERROR(SEARCH("Menor",L9)))</formula>
    </cfRule>
    <cfRule type="containsText" dxfId="1782" priority="137" operator="containsText" text="Leve">
      <formula>NOT(ISERROR(SEARCH("Leve",L9)))</formula>
    </cfRule>
  </conditionalFormatting>
  <conditionalFormatting sqref="L13">
    <cfRule type="containsText" dxfId="1781" priority="110" operator="containsText" text="Catastrófico">
      <formula>NOT(ISERROR(SEARCH("Catastrófico",L13)))</formula>
    </cfRule>
    <cfRule type="containsText" dxfId="1780" priority="111" operator="containsText" text="Mayor">
      <formula>NOT(ISERROR(SEARCH("Mayor",L13)))</formula>
    </cfRule>
    <cfRule type="containsText" dxfId="1779" priority="112" operator="containsText" text="Moderado">
      <formula>NOT(ISERROR(SEARCH("Moderado",L13)))</formula>
    </cfRule>
    <cfRule type="containsText" dxfId="1778" priority="113" operator="containsText" text="Menor">
      <formula>NOT(ISERROR(SEARCH("Menor",L13)))</formula>
    </cfRule>
    <cfRule type="containsText" dxfId="1777" priority="114" operator="containsText" text="Leve">
      <formula>NOT(ISERROR(SEARCH("Leve",L13)))</formula>
    </cfRule>
  </conditionalFormatting>
  <conditionalFormatting sqref="L15">
    <cfRule type="containsText" dxfId="1776" priority="87" operator="containsText" text="Catastrófico">
      <formula>NOT(ISERROR(SEARCH("Catastrófico",L15)))</formula>
    </cfRule>
    <cfRule type="containsText" dxfId="1775" priority="88" operator="containsText" text="Mayor">
      <formula>NOT(ISERROR(SEARCH("Mayor",L15)))</formula>
    </cfRule>
    <cfRule type="containsText" dxfId="1774" priority="89" operator="containsText" text="Moderado">
      <formula>NOT(ISERROR(SEARCH("Moderado",L15)))</formula>
    </cfRule>
    <cfRule type="containsText" dxfId="1773" priority="90" operator="containsText" text="Menor">
      <formula>NOT(ISERROR(SEARCH("Menor",L15)))</formula>
    </cfRule>
    <cfRule type="containsText" dxfId="1772" priority="91" operator="containsText" text="Leve">
      <formula>NOT(ISERROR(SEARCH("Leve",L15)))</formula>
    </cfRule>
  </conditionalFormatting>
  <conditionalFormatting sqref="L17">
    <cfRule type="containsText" dxfId="1771" priority="59" operator="containsText" text="Catastrófico">
      <formula>NOT(ISERROR(SEARCH("Catastrófico",L17)))</formula>
    </cfRule>
    <cfRule type="containsText" dxfId="1770" priority="60" operator="containsText" text="Mayor">
      <formula>NOT(ISERROR(SEARCH("Mayor",L17)))</formula>
    </cfRule>
    <cfRule type="containsText" dxfId="1769" priority="61" operator="containsText" text="Moderado">
      <formula>NOT(ISERROR(SEARCH("Moderado",L17)))</formula>
    </cfRule>
    <cfRule type="containsText" dxfId="1768" priority="62" operator="containsText" text="Menor">
      <formula>NOT(ISERROR(SEARCH("Menor",L17)))</formula>
    </cfRule>
    <cfRule type="containsText" dxfId="1767" priority="63" operator="containsText" text="Leve">
      <formula>NOT(ISERROR(SEARCH("Leve",L17)))</formula>
    </cfRule>
  </conditionalFormatting>
  <conditionalFormatting sqref="O9:O11">
    <cfRule type="containsText" dxfId="1766" priority="129" operator="containsText" text="Extremo">
      <formula>NOT(ISERROR(SEARCH("Extremo",O9)))</formula>
    </cfRule>
    <cfRule type="containsText" dxfId="1765" priority="130" operator="containsText" text="Alto">
      <formula>NOT(ISERROR(SEARCH("Alto",O9)))</formula>
    </cfRule>
    <cfRule type="containsText" dxfId="1764" priority="131" operator="containsText" text="Moderado">
      <formula>NOT(ISERROR(SEARCH("Moderado",O9)))</formula>
    </cfRule>
    <cfRule type="containsText" dxfId="1763" priority="132" operator="containsText" text="Bajo">
      <formula>NOT(ISERROR(SEARCH("Bajo",O9)))</formula>
    </cfRule>
  </conditionalFormatting>
  <conditionalFormatting sqref="O13">
    <cfRule type="containsText" dxfId="1762" priority="106" operator="containsText" text="Extremo">
      <formula>NOT(ISERROR(SEARCH("Extremo",O13)))</formula>
    </cfRule>
    <cfRule type="containsText" dxfId="1761" priority="107" operator="containsText" text="Alto">
      <formula>NOT(ISERROR(SEARCH("Alto",O13)))</formula>
    </cfRule>
    <cfRule type="containsText" dxfId="1760" priority="108" operator="containsText" text="Moderado">
      <formula>NOT(ISERROR(SEARCH("Moderado",O13)))</formula>
    </cfRule>
    <cfRule type="containsText" dxfId="1759" priority="109" operator="containsText" text="Bajo">
      <formula>NOT(ISERROR(SEARCH("Bajo",O13)))</formula>
    </cfRule>
  </conditionalFormatting>
  <conditionalFormatting sqref="O15">
    <cfRule type="containsText" dxfId="1758" priority="78" operator="containsText" text="Extremo">
      <formula>NOT(ISERROR(SEARCH("Extremo",O15)))</formula>
    </cfRule>
    <cfRule type="containsText" dxfId="1757" priority="79" operator="containsText" text="Alto">
      <formula>NOT(ISERROR(SEARCH("Alto",O15)))</formula>
    </cfRule>
    <cfRule type="containsText" dxfId="1756" priority="80" operator="containsText" text="Moderado">
      <formula>NOT(ISERROR(SEARCH("Moderado",O15)))</formula>
    </cfRule>
    <cfRule type="containsText" dxfId="1755" priority="81" operator="containsText" text="Bajo">
      <formula>NOT(ISERROR(SEARCH("Bajo",O15)))</formula>
    </cfRule>
  </conditionalFormatting>
  <conditionalFormatting sqref="O17:Q17">
    <cfRule type="containsText" dxfId="1754" priority="50" operator="containsText" text="Extremo">
      <formula>NOT(ISERROR(SEARCH("Extremo",O17)))</formula>
    </cfRule>
    <cfRule type="containsText" dxfId="1753" priority="51" operator="containsText" text="Alto">
      <formula>NOT(ISERROR(SEARCH("Alto",O17)))</formula>
    </cfRule>
    <cfRule type="containsText" dxfId="1752" priority="52" operator="containsText" text="Moderado">
      <formula>NOT(ISERROR(SEARCH("Moderado",O17)))</formula>
    </cfRule>
    <cfRule type="containsText" dxfId="1751" priority="53" operator="containsText" text="Bajo">
      <formula>NOT(ISERROR(SEARCH("Bajo",O17)))</formula>
    </cfRule>
  </conditionalFormatting>
  <conditionalFormatting sqref="P13">
    <cfRule type="containsText" dxfId="1750" priority="5" operator="containsText" text="Extremo">
      <formula>NOT(ISERROR(SEARCH(("Extremo"),(P13))))</formula>
    </cfRule>
    <cfRule type="containsText" dxfId="1749" priority="6" operator="containsText" text="Alto">
      <formula>NOT(ISERROR(SEARCH(("Alto"),(P13))))</formula>
    </cfRule>
    <cfRule type="containsText" dxfId="1748" priority="7" operator="containsText" text="Moderado">
      <formula>NOT(ISERROR(SEARCH(("Moderado"),(P13))))</formula>
    </cfRule>
    <cfRule type="containsText" dxfId="1747" priority="8" operator="containsText" text="Bajo">
      <formula>NOT(ISERROR(SEARCH(("Bajo"),(P13))))</formula>
    </cfRule>
  </conditionalFormatting>
  <conditionalFormatting sqref="P15">
    <cfRule type="containsText" dxfId="1746" priority="1" operator="containsText" text="Extremo">
      <formula>NOT(ISERROR(SEARCH(("Extremo"),(P15))))</formula>
    </cfRule>
    <cfRule type="containsText" dxfId="1745" priority="2" operator="containsText" text="Alto">
      <formula>NOT(ISERROR(SEARCH(("Alto"),(P15))))</formula>
    </cfRule>
    <cfRule type="containsText" dxfId="1744" priority="3" operator="containsText" text="Moderado">
      <formula>NOT(ISERROR(SEARCH(("Moderado"),(P15))))</formula>
    </cfRule>
    <cfRule type="containsText" dxfId="1743" priority="4" operator="containsText" text="Bajo">
      <formula>NOT(ISERROR(SEARCH(("Bajo"),(P15))))</formula>
    </cfRule>
  </conditionalFormatting>
  <conditionalFormatting sqref="P11:R11 T11:V11">
    <cfRule type="containsText" dxfId="1742" priority="13" operator="containsText" text="Extremo">
      <formula>NOT(ISERROR(SEARCH(("Extremo"),(P11))))</formula>
    </cfRule>
    <cfRule type="containsText" dxfId="1741" priority="14" operator="containsText" text="Alto">
      <formula>NOT(ISERROR(SEARCH(("Alto"),(P11))))</formula>
    </cfRule>
    <cfRule type="containsText" dxfId="1740" priority="15" operator="containsText" text="Moderado">
      <formula>NOT(ISERROR(SEARCH(("Moderado"),(P11))))</formula>
    </cfRule>
    <cfRule type="containsText" dxfId="1739" priority="16" operator="containsText" text="Bajo">
      <formula>NOT(ISERROR(SEARCH(("Bajo"),(P11))))</formula>
    </cfRule>
  </conditionalFormatting>
  <conditionalFormatting sqref="P9:V9">
    <cfRule type="containsText" dxfId="1738" priority="22" operator="containsText" text="Extremo">
      <formula>NOT(ISERROR(SEARCH(("Extremo"),(P9))))</formula>
    </cfRule>
    <cfRule type="containsText" dxfId="1737" priority="23" operator="containsText" text="Alto">
      <formula>NOT(ISERROR(SEARCH(("Alto"),(P9))))</formula>
    </cfRule>
    <cfRule type="containsText" dxfId="1736" priority="24" operator="containsText" text="Moderado">
      <formula>NOT(ISERROR(SEARCH(("Moderado"),(P9))))</formula>
    </cfRule>
    <cfRule type="containsText" dxfId="1735" priority="25" operator="containsText" text="Bajo">
      <formula>NOT(ISERROR(SEARCH(("Bajo"),(P9))))</formula>
    </cfRule>
  </conditionalFormatting>
  <conditionalFormatting sqref="S10:S11">
    <cfRule type="containsText" dxfId="1734" priority="9" operator="containsText" text="Extremo">
      <formula>NOT(ISERROR(SEARCH(("Extremo"),(S10))))</formula>
    </cfRule>
    <cfRule type="containsText" dxfId="1733" priority="10" operator="containsText" text="Alto">
      <formula>NOT(ISERROR(SEARCH(("Alto"),(S10))))</formula>
    </cfRule>
    <cfRule type="containsText" dxfId="1732" priority="11" operator="containsText" text="Moderado">
      <formula>NOT(ISERROR(SEARCH(("Moderado"),(S10))))</formula>
    </cfRule>
    <cfRule type="containsText" dxfId="1731" priority="12" operator="containsText" text="Bajo">
      <formula>NOT(ISERROR(SEARCH(("Bajo"),(S10))))</formula>
    </cfRule>
  </conditionalFormatting>
  <conditionalFormatting sqref="AG9">
    <cfRule type="containsText" dxfId="1730" priority="17" operator="containsText" text="Muy Baja">
      <formula>NOT(ISERROR(SEARCH("Muy Baja",AG9)))</formula>
    </cfRule>
    <cfRule type="containsText" dxfId="1729" priority="18" operator="containsText" text="Baja">
      <formula>NOT(ISERROR(SEARCH("Baja",AG9)))</formula>
    </cfRule>
    <cfRule type="containsText" dxfId="1728" priority="19" operator="containsText" text="A l t a">
      <formula>NOT(ISERROR(SEARCH("A l t a",AG9)))</formula>
    </cfRule>
    <cfRule type="containsText" dxfId="1727" priority="20" operator="containsText" text="Muy Alta">
      <formula>NOT(ISERROR(SEARCH("Muy Alta",AG9)))</formula>
    </cfRule>
    <cfRule type="cellIs" dxfId="1726" priority="21" operator="equal">
      <formula>"Media"</formula>
    </cfRule>
  </conditionalFormatting>
  <conditionalFormatting sqref="AG11">
    <cfRule type="containsText" dxfId="1725" priority="124" operator="containsText" text="Muy Baja">
      <formula>NOT(ISERROR(SEARCH("Muy Baja",AG11)))</formula>
    </cfRule>
    <cfRule type="containsText" dxfId="1724" priority="125" operator="containsText" text="Baja">
      <formula>NOT(ISERROR(SEARCH("Baja",AG11)))</formula>
    </cfRule>
    <cfRule type="containsText" dxfId="1723" priority="126" operator="containsText" text="A l t a">
      <formula>NOT(ISERROR(SEARCH("A l t a",AG11)))</formula>
    </cfRule>
    <cfRule type="containsText" dxfId="1722" priority="127" operator="containsText" text="Muy Alta">
      <formula>NOT(ISERROR(SEARCH("Muy Alta",AG11)))</formula>
    </cfRule>
    <cfRule type="cellIs" dxfId="1721" priority="128" operator="equal">
      <formula>"Media"</formula>
    </cfRule>
  </conditionalFormatting>
  <conditionalFormatting sqref="AG13">
    <cfRule type="containsText" dxfId="1720" priority="101" operator="containsText" text="Muy Baja">
      <formula>NOT(ISERROR(SEARCH("Muy Baja",AG13)))</formula>
    </cfRule>
    <cfRule type="containsText" dxfId="1719" priority="102" operator="containsText" text="Baja">
      <formula>NOT(ISERROR(SEARCH("Baja",AG13)))</formula>
    </cfRule>
    <cfRule type="containsText" dxfId="1718" priority="103" operator="containsText" text="A l t a">
      <formula>NOT(ISERROR(SEARCH("A l t a",AG13)))</formula>
    </cfRule>
    <cfRule type="containsText" dxfId="1717" priority="104" operator="containsText" text="Muy Alta">
      <formula>NOT(ISERROR(SEARCH("Muy Alta",AG13)))</formula>
    </cfRule>
    <cfRule type="cellIs" dxfId="1716" priority="105" operator="equal">
      <formula>"Media"</formula>
    </cfRule>
  </conditionalFormatting>
  <conditionalFormatting sqref="AG15">
    <cfRule type="containsText" dxfId="1715" priority="73" operator="containsText" text="Muy Baja">
      <formula>NOT(ISERROR(SEARCH("Muy Baja",AG15)))</formula>
    </cfRule>
    <cfRule type="containsText" dxfId="1714" priority="74" operator="containsText" text="Baja">
      <formula>NOT(ISERROR(SEARCH("Baja",AG15)))</formula>
    </cfRule>
    <cfRule type="containsText" dxfId="1713" priority="75" operator="containsText" text="A l t a">
      <formula>NOT(ISERROR(SEARCH("A l t a",AG15)))</formula>
    </cfRule>
    <cfRule type="containsText" dxfId="1712" priority="76" operator="containsText" text="Muy Alta">
      <formula>NOT(ISERROR(SEARCH("Muy Alta",AG15)))</formula>
    </cfRule>
    <cfRule type="cellIs" dxfId="1711" priority="77" operator="equal">
      <formula>"Media"</formula>
    </cfRule>
  </conditionalFormatting>
  <conditionalFormatting sqref="AG17">
    <cfRule type="containsText" dxfId="1710" priority="45" operator="containsText" text="Muy Baja">
      <formula>NOT(ISERROR(SEARCH("Muy Baja",AG17)))</formula>
    </cfRule>
    <cfRule type="containsText" dxfId="1709" priority="46" operator="containsText" text="Baja">
      <formula>NOT(ISERROR(SEARCH("Baja",AG17)))</formula>
    </cfRule>
    <cfRule type="containsText" dxfId="1708" priority="47" operator="containsText" text="A l t a">
      <formula>NOT(ISERROR(SEARCH("A l t a",AG17)))</formula>
    </cfRule>
    <cfRule type="containsText" dxfId="1707" priority="48" operator="containsText" text="Muy Alta">
      <formula>NOT(ISERROR(SEARCH("Muy Alta",AG17)))</formula>
    </cfRule>
    <cfRule type="cellIs" dxfId="1706" priority="49" operator="equal">
      <formula>"Media"</formula>
    </cfRule>
  </conditionalFormatting>
  <conditionalFormatting sqref="AI9:AI11">
    <cfRule type="containsText" dxfId="1705" priority="119" operator="containsText" text="Catastrófico">
      <formula>NOT(ISERROR(SEARCH("Catastrófico",AI9)))</formula>
    </cfRule>
    <cfRule type="containsText" dxfId="1704" priority="120" operator="containsText" text="Mayor">
      <formula>NOT(ISERROR(SEARCH("Mayor",AI9)))</formula>
    </cfRule>
    <cfRule type="containsText" dxfId="1703" priority="121" operator="containsText" text="Moderado">
      <formula>NOT(ISERROR(SEARCH("Moderado",AI9)))</formula>
    </cfRule>
    <cfRule type="containsText" dxfId="1702" priority="122" operator="containsText" text="Menor">
      <formula>NOT(ISERROR(SEARCH("Menor",AI9)))</formula>
    </cfRule>
    <cfRule type="containsText" dxfId="1701" priority="123" operator="containsText" text="Leve">
      <formula>NOT(ISERROR(SEARCH("Leve",AI9)))</formula>
    </cfRule>
  </conditionalFormatting>
  <conditionalFormatting sqref="AI13">
    <cfRule type="containsText" dxfId="1700" priority="96" operator="containsText" text="Catastrófico">
      <formula>NOT(ISERROR(SEARCH("Catastrófico",AI13)))</formula>
    </cfRule>
    <cfRule type="containsText" dxfId="1699" priority="97" operator="containsText" text="Mayor">
      <formula>NOT(ISERROR(SEARCH("Mayor",AI13)))</formula>
    </cfRule>
    <cfRule type="containsText" dxfId="1698" priority="98" operator="containsText" text="Moderado">
      <formula>NOT(ISERROR(SEARCH("Moderado",AI13)))</formula>
    </cfRule>
    <cfRule type="containsText" dxfId="1697" priority="99" operator="containsText" text="Menor">
      <formula>NOT(ISERROR(SEARCH("Menor",AI13)))</formula>
    </cfRule>
    <cfRule type="containsText" dxfId="1696" priority="100" operator="containsText" text="Leve">
      <formula>NOT(ISERROR(SEARCH("Leve",AI13)))</formula>
    </cfRule>
  </conditionalFormatting>
  <conditionalFormatting sqref="AI15">
    <cfRule type="containsText" dxfId="1695" priority="68" operator="containsText" text="Catastrófico">
      <formula>NOT(ISERROR(SEARCH("Catastrófico",AI15)))</formula>
    </cfRule>
    <cfRule type="containsText" dxfId="1694" priority="69" operator="containsText" text="Mayor">
      <formula>NOT(ISERROR(SEARCH("Mayor",AI15)))</formula>
    </cfRule>
    <cfRule type="containsText" dxfId="1693" priority="70" operator="containsText" text="Moderado">
      <formula>NOT(ISERROR(SEARCH("Moderado",AI15)))</formula>
    </cfRule>
    <cfRule type="containsText" dxfId="1692" priority="71" operator="containsText" text="Menor">
      <formula>NOT(ISERROR(SEARCH("Menor",AI15)))</formula>
    </cfRule>
    <cfRule type="containsText" dxfId="1691" priority="72" operator="containsText" text="Leve">
      <formula>NOT(ISERROR(SEARCH("Leve",AI15)))</formula>
    </cfRule>
  </conditionalFormatting>
  <conditionalFormatting sqref="AI17">
    <cfRule type="containsText" dxfId="1690" priority="40" operator="containsText" text="Catastrófico">
      <formula>NOT(ISERROR(SEARCH("Catastrófico",AI17)))</formula>
    </cfRule>
    <cfRule type="containsText" dxfId="1689" priority="41" operator="containsText" text="Mayor">
      <formula>NOT(ISERROR(SEARCH("Mayor",AI17)))</formula>
    </cfRule>
    <cfRule type="containsText" dxfId="1688" priority="42" operator="containsText" text="Moderado">
      <formula>NOT(ISERROR(SEARCH("Moderado",AI17)))</formula>
    </cfRule>
    <cfRule type="containsText" dxfId="1687" priority="43" operator="containsText" text="Menor">
      <formula>NOT(ISERROR(SEARCH("Menor",AI17)))</formula>
    </cfRule>
    <cfRule type="containsText" dxfId="1686" priority="44" operator="containsText" text="Leve">
      <formula>NOT(ISERROR(SEARCH("Leve",AI17)))</formula>
    </cfRule>
  </conditionalFormatting>
  <conditionalFormatting sqref="AL9:AL11">
    <cfRule type="containsText" dxfId="1685" priority="115" operator="containsText" text="Extremo">
      <formula>NOT(ISERROR(SEARCH("Extremo",AL9)))</formula>
    </cfRule>
    <cfRule type="containsText" dxfId="1684" priority="116" operator="containsText" text="Alto">
      <formula>NOT(ISERROR(SEARCH("Alto",AL9)))</formula>
    </cfRule>
    <cfRule type="containsText" dxfId="1683" priority="117" operator="containsText" text="Moderado">
      <formula>NOT(ISERROR(SEARCH("Moderado",AL9)))</formula>
    </cfRule>
    <cfRule type="containsText" dxfId="1682" priority="118" operator="containsText" text="Bajo">
      <formula>NOT(ISERROR(SEARCH("Bajo",AL9)))</formula>
    </cfRule>
  </conditionalFormatting>
  <conditionalFormatting sqref="AL13">
    <cfRule type="containsText" dxfId="1681" priority="92" operator="containsText" text="Extremo">
      <formula>NOT(ISERROR(SEARCH("Extremo",AL13)))</formula>
    </cfRule>
    <cfRule type="containsText" dxfId="1680" priority="93" operator="containsText" text="Alto">
      <formula>NOT(ISERROR(SEARCH("Alto",AL13)))</formula>
    </cfRule>
    <cfRule type="containsText" dxfId="1679" priority="94" operator="containsText" text="Moderado">
      <formula>NOT(ISERROR(SEARCH("Moderado",AL13)))</formula>
    </cfRule>
    <cfRule type="containsText" dxfId="1678" priority="95" operator="containsText" text="Bajo">
      <formula>NOT(ISERROR(SEARCH("Bajo",AL13)))</formula>
    </cfRule>
  </conditionalFormatting>
  <conditionalFormatting sqref="AL15">
    <cfRule type="containsText" dxfId="1677" priority="64" operator="containsText" text="Extremo">
      <formula>NOT(ISERROR(SEARCH("Extremo",AL15)))</formula>
    </cfRule>
    <cfRule type="containsText" dxfId="1676" priority="65" operator="containsText" text="Alto">
      <formula>NOT(ISERROR(SEARCH("Alto",AL15)))</formula>
    </cfRule>
    <cfRule type="containsText" dxfId="1675" priority="66" operator="containsText" text="Moderado">
      <formula>NOT(ISERROR(SEARCH("Moderado",AL15)))</formula>
    </cfRule>
    <cfRule type="containsText" dxfId="1674" priority="67" operator="containsText" text="Bajo">
      <formula>NOT(ISERROR(SEARCH("Bajo",AL15)))</formula>
    </cfRule>
  </conditionalFormatting>
  <conditionalFormatting sqref="AL17">
    <cfRule type="containsText" dxfId="1673" priority="36" operator="containsText" text="Extremo">
      <formula>NOT(ISERROR(SEARCH("Extremo",AL17)))</formula>
    </cfRule>
    <cfRule type="containsText" dxfId="1672" priority="37" operator="containsText" text="Alto">
      <formula>NOT(ISERROR(SEARCH("Alto",AL17)))</formula>
    </cfRule>
    <cfRule type="containsText" dxfId="1671" priority="38" operator="containsText" text="Moderado">
      <formula>NOT(ISERROR(SEARCH("Moderado",AL17)))</formula>
    </cfRule>
    <cfRule type="containsText" dxfId="1670" priority="39" operator="containsText" text="Bajo">
      <formula>NOT(ISERROR(SEARCH("Bajo",AL17)))</formula>
    </cfRule>
  </conditionalFormatting>
  <pageMargins left="0.25" right="0.25" top="0.75" bottom="0.75" header="0.3" footer="0.3"/>
  <pageSetup paperSize="5" scale="37" fitToWidth="0" orientation="landscape" r:id="rId1"/>
  <headerFooter>
    <oddFooter>&amp;RCódigo: GMC-F-05
Vigencia: 18/03/2023
Versión: 05</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4073-6978-443B-9D50-7BAFE65BB1DD}">
  <sheetPr>
    <tabColor rgb="FF00B050"/>
    <pageSetUpPr fitToPage="1"/>
  </sheetPr>
  <dimension ref="A1:BD22"/>
  <sheetViews>
    <sheetView topLeftCell="L9" zoomScale="89" zoomScaleNormal="89" workbookViewId="0">
      <selection activeCell="L15" sqref="A15:XFD15"/>
    </sheetView>
  </sheetViews>
  <sheetFormatPr baseColWidth="10" defaultRowHeight="15"/>
  <cols>
    <col min="3" max="3" width="18" customWidth="1"/>
    <col min="4" max="4" width="21.7109375" customWidth="1"/>
    <col min="5" max="5" width="29.5703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32.7109375" customWidth="1"/>
    <col min="18" max="18" width="37.28515625" customWidth="1"/>
    <col min="19" max="19" width="37" customWidth="1"/>
    <col min="20" max="20" width="28.28515625" customWidth="1"/>
    <col min="21" max="22" width="28.140625" customWidth="1"/>
    <col min="23" max="23" width="24.28515625" customWidth="1"/>
    <col min="28" max="28" width="0"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4.57031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172"/>
      <c r="C1" s="172"/>
      <c r="D1" s="172"/>
      <c r="E1" s="281" t="s">
        <v>571</v>
      </c>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55" t="s">
        <v>283</v>
      </c>
    </row>
    <row r="2" spans="2: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2: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1006</v>
      </c>
    </row>
    <row r="4" spans="2:56">
      <c r="B4" s="171"/>
      <c r="C4" s="171"/>
    </row>
    <row r="5" spans="2:56" ht="67.5" customHeight="1">
      <c r="B5" s="174" t="s">
        <v>238</v>
      </c>
      <c r="C5" s="174"/>
      <c r="D5" s="174"/>
      <c r="E5" s="175" t="s">
        <v>572</v>
      </c>
      <c r="F5" s="175"/>
      <c r="G5" s="175"/>
      <c r="H5" s="175"/>
      <c r="I5" s="175"/>
      <c r="J5" s="175"/>
    </row>
    <row r="6" spans="2: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2:56" ht="15" customHeight="1">
      <c r="B7" s="180"/>
      <c r="C7" s="181"/>
      <c r="D7" s="181"/>
      <c r="E7" s="181"/>
      <c r="F7" s="181"/>
      <c r="G7" s="181"/>
      <c r="H7" s="181"/>
      <c r="I7" s="181"/>
      <c r="J7" s="181"/>
      <c r="K7" s="181"/>
      <c r="L7" s="181"/>
      <c r="M7" s="182"/>
      <c r="N7" s="188" t="s">
        <v>226</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2:56" s="3" customFormat="1" ht="89.25" customHeight="1">
      <c r="B8" s="21" t="s">
        <v>229</v>
      </c>
      <c r="C8" s="53" t="s">
        <v>230</v>
      </c>
      <c r="D8" s="21" t="s">
        <v>231</v>
      </c>
      <c r="E8" s="21" t="s">
        <v>232</v>
      </c>
      <c r="F8" s="21" t="s">
        <v>233</v>
      </c>
      <c r="G8" s="21" t="s">
        <v>82</v>
      </c>
      <c r="H8" s="196" t="s">
        <v>83</v>
      </c>
      <c r="I8" s="196"/>
      <c r="J8" s="21" t="s">
        <v>1</v>
      </c>
      <c r="K8" s="21" t="s">
        <v>2</v>
      </c>
      <c r="L8" s="196" t="s">
        <v>84</v>
      </c>
      <c r="M8" s="196"/>
      <c r="N8" s="21" t="s">
        <v>2</v>
      </c>
      <c r="O8" s="21"/>
      <c r="P8" s="21" t="s">
        <v>3</v>
      </c>
      <c r="Q8" s="54" t="s">
        <v>192</v>
      </c>
      <c r="R8" s="53" t="s">
        <v>193</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60"/>
      <c r="AW8" s="51" t="s">
        <v>275</v>
      </c>
      <c r="AX8" s="51" t="s">
        <v>276</v>
      </c>
      <c r="AY8" s="51" t="s">
        <v>275</v>
      </c>
      <c r="AZ8" s="51" t="s">
        <v>276</v>
      </c>
      <c r="BA8" s="51" t="s">
        <v>275</v>
      </c>
      <c r="BB8" s="51" t="s">
        <v>276</v>
      </c>
      <c r="BC8" s="51" t="s">
        <v>275</v>
      </c>
      <c r="BD8" s="51" t="s">
        <v>276</v>
      </c>
    </row>
    <row r="9" spans="2:56" s="7" customFormat="1" ht="132.75" customHeight="1">
      <c r="B9" s="277">
        <v>1</v>
      </c>
      <c r="C9" s="300" t="s">
        <v>234</v>
      </c>
      <c r="D9" s="209" t="s">
        <v>573</v>
      </c>
      <c r="E9" s="209" t="s">
        <v>574</v>
      </c>
      <c r="F9" s="209" t="s">
        <v>575</v>
      </c>
      <c r="G9" s="209" t="s">
        <v>61</v>
      </c>
      <c r="H9" s="209" t="s">
        <v>11</v>
      </c>
      <c r="I9" s="277">
        <v>70</v>
      </c>
      <c r="J9" s="277" t="str">
        <f>IFERROR(VLOOKUP(H9,[20]Tablas!$A$15:$C$19,3,0)," ")</f>
        <v>Media</v>
      </c>
      <c r="K9" s="294">
        <f>IFERROR(VLOOKUP(H9,[20]Tablas!$A$15:$B$19,2,0)," ")</f>
        <v>0.6</v>
      </c>
      <c r="L9" s="209" t="s">
        <v>75</v>
      </c>
      <c r="M9" s="277" t="str">
        <f>IFERROR(VLOOKUP(L9,[20]Tablas!$A$23:$C$32,3,0)," ")</f>
        <v>Mayor</v>
      </c>
      <c r="N9" s="294">
        <f>IFERROR(VLOOKUP(L9,[20]Tablas!$A$23:$B$32,2,0)," ")</f>
        <v>0.8</v>
      </c>
      <c r="O9" s="17" t="str">
        <f>CONCATENATE(J9,M9)</f>
        <v>MediaMayor</v>
      </c>
      <c r="P9" s="277" t="str">
        <f>IFERROR(VLOOKUP(O9,[20]Tablas!$C$34:$D$58,2,0)," ")</f>
        <v>Alto</v>
      </c>
      <c r="Q9" s="18" t="s">
        <v>576</v>
      </c>
      <c r="R9" s="18" t="s">
        <v>577</v>
      </c>
      <c r="S9" s="18" t="s">
        <v>578</v>
      </c>
      <c r="T9" s="18" t="s">
        <v>579</v>
      </c>
      <c r="U9" s="18" t="s">
        <v>327</v>
      </c>
      <c r="V9" s="18" t="s">
        <v>580</v>
      </c>
      <c r="W9" s="18" t="s">
        <v>581</v>
      </c>
      <c r="X9" s="16" t="s">
        <v>69</v>
      </c>
      <c r="Y9" s="16"/>
      <c r="Z9" s="16" t="s">
        <v>48</v>
      </c>
      <c r="AA9" s="16" t="s">
        <v>51</v>
      </c>
      <c r="AB9" s="16" t="str">
        <f t="shared" ref="AB9:AB12" si="0">CONCATENATE(Z9,AA9)</f>
        <v>PreventivoManual</v>
      </c>
      <c r="AC9" s="17">
        <f>IFERROR(VLOOKUP(AB9,[20]Tablas!C73:D78,2,0)," ")</f>
        <v>0.4</v>
      </c>
      <c r="AD9" s="16" t="s">
        <v>53</v>
      </c>
      <c r="AE9" s="16" t="s">
        <v>55</v>
      </c>
      <c r="AF9" s="16" t="s">
        <v>295</v>
      </c>
      <c r="AG9" s="17">
        <f>K9-(K9*AC9)</f>
        <v>0.36</v>
      </c>
      <c r="AH9" s="277" t="s">
        <v>255</v>
      </c>
      <c r="AI9" s="475">
        <f>+AG9-(AG9*AC10)</f>
        <v>0.36</v>
      </c>
      <c r="AJ9" s="277" t="str">
        <f>+M9</f>
        <v>Mayor</v>
      </c>
      <c r="AK9" s="475">
        <f>+N9</f>
        <v>0.8</v>
      </c>
      <c r="AL9" s="46" t="str">
        <f>CONCATENATE(AH9,AJ9)</f>
        <v>bajaMayor</v>
      </c>
      <c r="AM9" s="277" t="str">
        <f>IFERROR(VLOOKUP(AL9,[20]Tablas!$C$34:$D$58,2,0)," ")</f>
        <v>Alto</v>
      </c>
      <c r="AN9" s="277" t="s">
        <v>71</v>
      </c>
      <c r="AO9" s="209" t="str">
        <f>VLOOKUP(AM9,[20]Tablas!$A$104:$B$108,2,0)</f>
        <v>Si</v>
      </c>
      <c r="AP9" s="209" t="s">
        <v>582</v>
      </c>
      <c r="AQ9" s="209" t="s">
        <v>583</v>
      </c>
      <c r="AR9" s="215">
        <v>45190</v>
      </c>
      <c r="AS9" s="215">
        <v>45290</v>
      </c>
      <c r="AT9" s="16"/>
      <c r="AU9" s="16"/>
      <c r="AV9" s="99"/>
      <c r="AW9" s="477" t="s">
        <v>934</v>
      </c>
      <c r="AX9" s="477"/>
      <c r="AY9" s="102" t="s">
        <v>215</v>
      </c>
      <c r="AZ9" s="16"/>
      <c r="BA9" s="102" t="s">
        <v>215</v>
      </c>
      <c r="BB9" s="16"/>
      <c r="BC9" s="102" t="s">
        <v>215</v>
      </c>
      <c r="BD9" s="16"/>
    </row>
    <row r="10" spans="2:56" ht="126" customHeight="1">
      <c r="B10" s="278"/>
      <c r="C10" s="302"/>
      <c r="D10" s="210"/>
      <c r="E10" s="210"/>
      <c r="F10" s="210"/>
      <c r="G10" s="210"/>
      <c r="H10" s="210"/>
      <c r="I10" s="278"/>
      <c r="J10" s="278"/>
      <c r="K10" s="295"/>
      <c r="L10" s="210"/>
      <c r="M10" s="278"/>
      <c r="N10" s="295"/>
      <c r="O10" s="14"/>
      <c r="P10" s="278"/>
      <c r="Q10" s="15"/>
      <c r="R10" s="15"/>
      <c r="S10" s="14"/>
      <c r="T10" s="15"/>
      <c r="U10" s="15"/>
      <c r="V10" s="15"/>
      <c r="W10" s="15"/>
      <c r="X10" s="16"/>
      <c r="Y10" s="16"/>
      <c r="Z10" s="16"/>
      <c r="AA10" s="16"/>
      <c r="AB10" s="16"/>
      <c r="AC10" s="17"/>
      <c r="AD10" s="16"/>
      <c r="AE10" s="16"/>
      <c r="AF10" s="16"/>
      <c r="AG10" s="20"/>
      <c r="AH10" s="278"/>
      <c r="AI10" s="476"/>
      <c r="AJ10" s="278"/>
      <c r="AK10" s="476"/>
      <c r="AL10" s="38"/>
      <c r="AM10" s="278"/>
      <c r="AN10" s="278"/>
      <c r="AO10" s="210"/>
      <c r="AP10" s="210"/>
      <c r="AQ10" s="210"/>
      <c r="AR10" s="216"/>
      <c r="AS10" s="278"/>
      <c r="AT10" s="14"/>
      <c r="AU10" s="14"/>
      <c r="AV10" s="55"/>
      <c r="AW10" s="477"/>
      <c r="AX10" s="477"/>
      <c r="AY10" s="102" t="s">
        <v>215</v>
      </c>
      <c r="AZ10" s="16"/>
      <c r="BA10" s="102" t="s">
        <v>215</v>
      </c>
      <c r="BB10" s="16"/>
      <c r="BC10" s="102" t="s">
        <v>215</v>
      </c>
      <c r="BD10" s="16"/>
    </row>
    <row r="11" spans="2:56" ht="55.5" customHeight="1">
      <c r="B11" s="193">
        <v>2</v>
      </c>
      <c r="C11" s="197" t="s">
        <v>234</v>
      </c>
      <c r="D11" s="195" t="s">
        <v>584</v>
      </c>
      <c r="E11" s="195" t="s">
        <v>585</v>
      </c>
      <c r="F11" s="195" t="s">
        <v>586</v>
      </c>
      <c r="G11" s="195" t="s">
        <v>61</v>
      </c>
      <c r="H11" s="195" t="s">
        <v>11</v>
      </c>
      <c r="I11" s="193">
        <v>70</v>
      </c>
      <c r="J11" s="193" t="str">
        <f>IFERROR(VLOOKUP(H11,[20]Tablas!$A$15:$C$19,3,0)," ")</f>
        <v>Media</v>
      </c>
      <c r="K11" s="194">
        <f>IFERROR(VLOOKUP(H11,[20]Tablas!$A$15:$B$19,2,0)," ")</f>
        <v>0.6</v>
      </c>
      <c r="L11" s="195" t="s">
        <v>75</v>
      </c>
      <c r="M11" s="193" t="str">
        <f>IFERROR(VLOOKUP(L11,[20]Tablas!$A$23:$C$32,3,0)," ")</f>
        <v>Mayor</v>
      </c>
      <c r="N11" s="194">
        <f>IFERROR(VLOOKUP(L11,[20]Tablas!$A$23:$B$32,2,0)," ")</f>
        <v>0.8</v>
      </c>
      <c r="O11" s="17" t="str">
        <f>CONCATENATE(J11,M11)</f>
        <v>MediaMayor</v>
      </c>
      <c r="P11" s="193" t="str">
        <f>IFERROR(VLOOKUP(O11,[20]Tablas!$C$34:$D$58,2,0)," ")</f>
        <v>Alto</v>
      </c>
      <c r="Q11" s="60" t="s">
        <v>576</v>
      </c>
      <c r="R11" s="15" t="s">
        <v>587</v>
      </c>
      <c r="S11" s="1" t="s">
        <v>588</v>
      </c>
      <c r="T11" s="18" t="s">
        <v>579</v>
      </c>
      <c r="U11" s="14" t="s">
        <v>327</v>
      </c>
      <c r="V11" s="14" t="s">
        <v>309</v>
      </c>
      <c r="W11" s="15" t="s">
        <v>589</v>
      </c>
      <c r="X11" s="16" t="s">
        <v>69</v>
      </c>
      <c r="Y11" s="16"/>
      <c r="Z11" s="16" t="s">
        <v>49</v>
      </c>
      <c r="AA11" s="16" t="s">
        <v>51</v>
      </c>
      <c r="AB11" s="16" t="str">
        <f t="shared" si="0"/>
        <v>DetectivoManual</v>
      </c>
      <c r="AC11" s="17">
        <f>IFERROR(VLOOKUP(AB11,[20]Tablas!C75:D80,2,0)," ")</f>
        <v>0.3</v>
      </c>
      <c r="AD11" s="16" t="s">
        <v>53</v>
      </c>
      <c r="AE11" s="16" t="s">
        <v>55</v>
      </c>
      <c r="AF11" s="16" t="s">
        <v>295</v>
      </c>
      <c r="AG11" s="17">
        <f>IFERROR(K11-(K11*AC11)," ")</f>
        <v>0.42</v>
      </c>
      <c r="AH11" s="193" t="s">
        <v>590</v>
      </c>
      <c r="AI11" s="193" t="str">
        <f>IFERROR(AG11-(AG11*AC12)," ")</f>
        <v xml:space="preserve"> </v>
      </c>
      <c r="AJ11" s="193" t="str">
        <f>+M11</f>
        <v>Mayor</v>
      </c>
      <c r="AK11" s="204">
        <f>+N11</f>
        <v>0.8</v>
      </c>
      <c r="AL11" s="46" t="str">
        <f>CONCATENATE(AH11,AJ11)</f>
        <v>MEDIAMayor</v>
      </c>
      <c r="AM11" s="193" t="str">
        <f>IFERROR(VLOOKUP(AL11,[20]Tablas!$C$34:$D$58,2,0)," ")</f>
        <v>Alto</v>
      </c>
      <c r="AN11" s="193" t="s">
        <v>71</v>
      </c>
      <c r="AO11" s="195" t="str">
        <f>IFERROR(VLOOKUP(AM11,[20]Tablas!$A$104:$B$108,2,0)," ")</f>
        <v>Si</v>
      </c>
      <c r="AP11" s="209" t="s">
        <v>591</v>
      </c>
      <c r="AQ11" s="209" t="s">
        <v>583</v>
      </c>
      <c r="AR11" s="215">
        <v>45046</v>
      </c>
      <c r="AS11" s="215">
        <v>45290</v>
      </c>
      <c r="AT11" s="14"/>
      <c r="AU11" s="14"/>
      <c r="AV11" s="55"/>
      <c r="AW11" s="477" t="s">
        <v>934</v>
      </c>
      <c r="AX11" s="477"/>
      <c r="AY11" s="102" t="s">
        <v>215</v>
      </c>
      <c r="AZ11" s="16"/>
      <c r="BA11" s="102" t="s">
        <v>215</v>
      </c>
      <c r="BB11" s="16"/>
      <c r="BC11" s="102" t="s">
        <v>215</v>
      </c>
      <c r="BD11" s="16"/>
    </row>
    <row r="12" spans="2:56" ht="117.75" customHeight="1">
      <c r="B12" s="193"/>
      <c r="C12" s="197"/>
      <c r="D12" s="195"/>
      <c r="E12" s="195"/>
      <c r="F12" s="195"/>
      <c r="G12" s="195"/>
      <c r="H12" s="195"/>
      <c r="I12" s="193"/>
      <c r="J12" s="193"/>
      <c r="K12" s="194"/>
      <c r="L12" s="195"/>
      <c r="M12" s="193"/>
      <c r="N12" s="194"/>
      <c r="O12" s="14"/>
      <c r="P12" s="193"/>
      <c r="Q12" s="38"/>
      <c r="R12" s="14"/>
      <c r="S12" s="98"/>
      <c r="T12" s="14"/>
      <c r="U12" s="14"/>
      <c r="V12" s="14"/>
      <c r="W12" s="14"/>
      <c r="X12" s="16"/>
      <c r="Y12" s="16"/>
      <c r="Z12" s="16"/>
      <c r="AA12" s="16"/>
      <c r="AB12" s="16" t="str">
        <f t="shared" si="0"/>
        <v/>
      </c>
      <c r="AC12" s="17" t="str">
        <f>IFERROR(VLOOKUP(AB12,[20]Tablas!C76:D81,2,0)," ")</f>
        <v xml:space="preserve"> </v>
      </c>
      <c r="AD12" s="16"/>
      <c r="AE12" s="16"/>
      <c r="AF12" s="16"/>
      <c r="AG12" s="20">
        <f>IFERROR(AG11-(AG11*AC12),0)</f>
        <v>0</v>
      </c>
      <c r="AH12" s="193"/>
      <c r="AI12" s="193"/>
      <c r="AJ12" s="193"/>
      <c r="AK12" s="193"/>
      <c r="AL12" s="38"/>
      <c r="AM12" s="193"/>
      <c r="AN12" s="193"/>
      <c r="AO12" s="195"/>
      <c r="AP12" s="210"/>
      <c r="AQ12" s="210"/>
      <c r="AR12" s="216"/>
      <c r="AS12" s="278"/>
      <c r="AT12" s="14"/>
      <c r="AU12" s="14"/>
      <c r="AV12" s="55"/>
      <c r="AW12" s="477"/>
      <c r="AX12" s="477"/>
      <c r="AY12" s="102" t="s">
        <v>215</v>
      </c>
      <c r="AZ12" s="16"/>
      <c r="BA12" s="102" t="s">
        <v>215</v>
      </c>
      <c r="BB12" s="16"/>
      <c r="BC12" s="102" t="s">
        <v>215</v>
      </c>
      <c r="BD12" s="16"/>
    </row>
    <row r="15" spans="2:56" ht="18.75">
      <c r="B15" s="241" t="s">
        <v>236</v>
      </c>
      <c r="C15" s="241"/>
      <c r="D15" s="241"/>
      <c r="E15" s="241"/>
      <c r="F15" s="241"/>
      <c r="G15" s="241"/>
      <c r="H15" s="241"/>
    </row>
    <row r="17" spans="1:8">
      <c r="A17" s="39" t="s">
        <v>202</v>
      </c>
      <c r="B17" s="48" t="s">
        <v>203</v>
      </c>
      <c r="C17" s="191" t="s">
        <v>201</v>
      </c>
      <c r="D17" s="191"/>
      <c r="E17" s="191"/>
      <c r="F17" s="191"/>
      <c r="G17" s="191"/>
      <c r="H17" s="191"/>
    </row>
    <row r="18" spans="1:8" ht="153.75" customHeight="1">
      <c r="A18" s="38">
        <v>2</v>
      </c>
      <c r="B18" s="89">
        <v>45040</v>
      </c>
      <c r="C18" s="175" t="s">
        <v>592</v>
      </c>
      <c r="D18" s="175"/>
      <c r="E18" s="175"/>
      <c r="F18" s="175"/>
      <c r="G18" s="175"/>
      <c r="H18" s="175"/>
    </row>
    <row r="19" spans="1:8">
      <c r="A19" s="59"/>
      <c r="B19" s="14"/>
      <c r="C19" s="195"/>
      <c r="D19" s="195"/>
      <c r="E19" s="195"/>
      <c r="F19" s="195"/>
      <c r="G19" s="195"/>
      <c r="H19" s="195"/>
    </row>
    <row r="20" spans="1:8">
      <c r="A20" s="59"/>
      <c r="B20" s="14"/>
      <c r="C20" s="195"/>
      <c r="D20" s="195"/>
      <c r="E20" s="195"/>
      <c r="F20" s="195"/>
      <c r="G20" s="195"/>
      <c r="H20" s="195"/>
    </row>
    <row r="21" spans="1:8">
      <c r="A21" s="59"/>
      <c r="B21" s="14"/>
      <c r="C21" s="195"/>
      <c r="D21" s="195"/>
      <c r="E21" s="195"/>
      <c r="F21" s="195"/>
      <c r="G21" s="195"/>
      <c r="H21" s="195"/>
    </row>
    <row r="22" spans="1:8">
      <c r="A22" s="59"/>
      <c r="B22" s="14"/>
      <c r="C22" s="195"/>
      <c r="D22" s="195"/>
      <c r="E22" s="195"/>
      <c r="F22" s="195"/>
      <c r="G22" s="195"/>
      <c r="H22" s="195"/>
    </row>
  </sheetData>
  <mergeCells count="97">
    <mergeCell ref="AW9:AX10"/>
    <mergeCell ref="AW11:AX12"/>
    <mergeCell ref="AY6:AZ6"/>
    <mergeCell ref="BA6:BB6"/>
    <mergeCell ref="BC6:BD6"/>
    <mergeCell ref="AW7:AX7"/>
    <mergeCell ref="AY7:AZ7"/>
    <mergeCell ref="BA7:BB7"/>
    <mergeCell ref="BC7:BD7"/>
    <mergeCell ref="AW6:AX6"/>
    <mergeCell ref="C22:H22"/>
    <mergeCell ref="AO11:AO12"/>
    <mergeCell ref="AP11:AP12"/>
    <mergeCell ref="AQ11:AQ12"/>
    <mergeCell ref="AR11:AR12"/>
    <mergeCell ref="C17:H17"/>
    <mergeCell ref="C18:H18"/>
    <mergeCell ref="C19:H19"/>
    <mergeCell ref="C20:H20"/>
    <mergeCell ref="C21:H21"/>
    <mergeCell ref="AM11:AM12"/>
    <mergeCell ref="AN11:AN12"/>
    <mergeCell ref="J11:J12"/>
    <mergeCell ref="K11:K12"/>
    <mergeCell ref="L11:L12"/>
    <mergeCell ref="M11:M12"/>
    <mergeCell ref="N11:N12"/>
    <mergeCell ref="P11:P12"/>
    <mergeCell ref="B15:H15"/>
    <mergeCell ref="AH11:AH12"/>
    <mergeCell ref="AI11:AI12"/>
    <mergeCell ref="AJ11:AJ12"/>
    <mergeCell ref="AK11:AK12"/>
    <mergeCell ref="AS9:AS10"/>
    <mergeCell ref="B11:B12"/>
    <mergeCell ref="C11:C12"/>
    <mergeCell ref="D11:D12"/>
    <mergeCell ref="E11:E12"/>
    <mergeCell ref="F11:F12"/>
    <mergeCell ref="G11:G12"/>
    <mergeCell ref="H11:H12"/>
    <mergeCell ref="I11:I12"/>
    <mergeCell ref="AK9:AK10"/>
    <mergeCell ref="AM9:AM10"/>
    <mergeCell ref="AN9:AN10"/>
    <mergeCell ref="AO9:AO10"/>
    <mergeCell ref="AP9:AP10"/>
    <mergeCell ref="AQ9:AQ10"/>
    <mergeCell ref="AS11:AS12"/>
    <mergeCell ref="AU7:AU8"/>
    <mergeCell ref="AI7:AI8"/>
    <mergeCell ref="AJ7:AJ8"/>
    <mergeCell ref="AJ9:AJ10"/>
    <mergeCell ref="AI9:AI10"/>
    <mergeCell ref="AR9:AR10"/>
    <mergeCell ref="AP7:AP8"/>
    <mergeCell ref="AQ7:AQ8"/>
    <mergeCell ref="AR7:AR8"/>
    <mergeCell ref="AS7:AS8"/>
    <mergeCell ref="AT7:AT8"/>
    <mergeCell ref="AK7:AK8"/>
    <mergeCell ref="AM7:AM8"/>
    <mergeCell ref="AN7:AN8"/>
    <mergeCell ref="G9:G10"/>
    <mergeCell ref="H9:H10"/>
    <mergeCell ref="I9:I10"/>
    <mergeCell ref="J9:J10"/>
    <mergeCell ref="K9:K10"/>
    <mergeCell ref="L9:L10"/>
    <mergeCell ref="M9:M10"/>
    <mergeCell ref="N9:N10"/>
    <mergeCell ref="P9:P10"/>
    <mergeCell ref="AH9:AH10"/>
    <mergeCell ref="B9:B10"/>
    <mergeCell ref="C9:C10"/>
    <mergeCell ref="D9:D10"/>
    <mergeCell ref="E9:E10"/>
    <mergeCell ref="F9:F10"/>
    <mergeCell ref="AO7:AO8"/>
    <mergeCell ref="B6:M7"/>
    <mergeCell ref="N6:AN6"/>
    <mergeCell ref="AO6:AV6"/>
    <mergeCell ref="N7:P7"/>
    <mergeCell ref="Q7:W7"/>
    <mergeCell ref="X7:Y7"/>
    <mergeCell ref="Z7:AF7"/>
    <mergeCell ref="AG7:AG8"/>
    <mergeCell ref="AH7:AH8"/>
    <mergeCell ref="AV7:AV8"/>
    <mergeCell ref="H8:I8"/>
    <mergeCell ref="L8:M8"/>
    <mergeCell ref="B1:D3"/>
    <mergeCell ref="E1:AW1"/>
    <mergeCell ref="E2:AW3"/>
    <mergeCell ref="B4:C4"/>
    <mergeCell ref="B5:D5"/>
    <mergeCell ref="E5:J5"/>
  </mergeCells>
  <conditionalFormatting sqref="J9">
    <cfRule type="containsText" dxfId="69" priority="66" operator="containsText" text="Muy Baja">
      <formula>NOT(ISERROR(SEARCH("Muy Baja",J9)))</formula>
    </cfRule>
    <cfRule type="containsText" dxfId="68" priority="67" operator="containsText" text="Baja">
      <formula>NOT(ISERROR(SEARCH("Baja",J9)))</formula>
    </cfRule>
    <cfRule type="containsText" dxfId="67" priority="68" operator="containsText" text="A l t a">
      <formula>NOT(ISERROR(SEARCH("A l t a",J9)))</formula>
    </cfRule>
    <cfRule type="containsText" dxfId="66" priority="69" operator="containsText" text="Muy Alta">
      <formula>NOT(ISERROR(SEARCH("Muy Alta",J9)))</formula>
    </cfRule>
    <cfRule type="cellIs" dxfId="65" priority="70" operator="equal">
      <formula>"Media"</formula>
    </cfRule>
  </conditionalFormatting>
  <conditionalFormatting sqref="M9">
    <cfRule type="containsText" dxfId="64" priority="61" operator="containsText" text="Catastrófico">
      <formula>NOT(ISERROR(SEARCH("Catastrófico",M9)))</formula>
    </cfRule>
    <cfRule type="containsText" dxfId="63" priority="62" operator="containsText" text="Mayor">
      <formula>NOT(ISERROR(SEARCH("Mayor",M9)))</formula>
    </cfRule>
    <cfRule type="containsText" dxfId="62" priority="63" operator="containsText" text="Moderado">
      <formula>NOT(ISERROR(SEARCH("Moderado",M9)))</formula>
    </cfRule>
    <cfRule type="containsText" dxfId="61" priority="64" operator="containsText" text="Menor">
      <formula>NOT(ISERROR(SEARCH("Menor",M9)))</formula>
    </cfRule>
    <cfRule type="containsText" dxfId="60" priority="65" operator="containsText" text="Leve">
      <formula>NOT(ISERROR(SEARCH("Leve",M9)))</formula>
    </cfRule>
  </conditionalFormatting>
  <conditionalFormatting sqref="P9:R9 T9:W9">
    <cfRule type="containsText" dxfId="59" priority="57" operator="containsText" text="Extremo">
      <formula>NOT(ISERROR(SEARCH("Extremo",P9)))</formula>
    </cfRule>
    <cfRule type="containsText" dxfId="58" priority="58" operator="containsText" text="Alto">
      <formula>NOT(ISERROR(SEARCH("Alto",P9)))</formula>
    </cfRule>
    <cfRule type="containsText" dxfId="57" priority="59" operator="containsText" text="Moderado">
      <formula>NOT(ISERROR(SEARCH("Moderado",P9)))</formula>
    </cfRule>
    <cfRule type="containsText" dxfId="56" priority="60" operator="containsText" text="Bajo">
      <formula>NOT(ISERROR(SEARCH("Bajo",P9)))</formula>
    </cfRule>
  </conditionalFormatting>
  <conditionalFormatting sqref="K9">
    <cfRule type="containsText" dxfId="55" priority="52" operator="containsText" text="Muy Baja">
      <formula>NOT(ISERROR(SEARCH("Muy Baja",K9)))</formula>
    </cfRule>
    <cfRule type="containsText" dxfId="54" priority="53" operator="containsText" text="Baja">
      <formula>NOT(ISERROR(SEARCH("Baja",K9)))</formula>
    </cfRule>
    <cfRule type="containsText" dxfId="53" priority="54" operator="containsText" text="A l t a">
      <formula>NOT(ISERROR(SEARCH("A l t a",K9)))</formula>
    </cfRule>
    <cfRule type="containsText" dxfId="52" priority="55" operator="containsText" text="Muy Alta">
      <formula>NOT(ISERROR(SEARCH("Muy Alta",K9)))</formula>
    </cfRule>
    <cfRule type="cellIs" dxfId="51" priority="56" operator="equal">
      <formula>"Media"</formula>
    </cfRule>
  </conditionalFormatting>
  <conditionalFormatting sqref="AH9">
    <cfRule type="containsText" dxfId="50" priority="47" operator="containsText" text="Muy Baja">
      <formula>NOT(ISERROR(SEARCH("Muy Baja",AH9)))</formula>
    </cfRule>
    <cfRule type="containsText" dxfId="49" priority="48" operator="containsText" text="Baja">
      <formula>NOT(ISERROR(SEARCH("Baja",AH9)))</formula>
    </cfRule>
    <cfRule type="containsText" dxfId="48" priority="49" operator="containsText" text="A l t a">
      <formula>NOT(ISERROR(SEARCH("A l t a",AH9)))</formula>
    </cfRule>
    <cfRule type="containsText" dxfId="47" priority="50" operator="containsText" text="Muy Alta">
      <formula>NOT(ISERROR(SEARCH("Muy Alta",AH9)))</formula>
    </cfRule>
    <cfRule type="cellIs" dxfId="46" priority="51" operator="equal">
      <formula>"Media"</formula>
    </cfRule>
  </conditionalFormatting>
  <conditionalFormatting sqref="AJ9">
    <cfRule type="containsText" dxfId="45" priority="42" operator="containsText" text="Catastrófico">
      <formula>NOT(ISERROR(SEARCH("Catastrófico",AJ9)))</formula>
    </cfRule>
    <cfRule type="containsText" dxfId="44" priority="43" operator="containsText" text="Mayor">
      <formula>NOT(ISERROR(SEARCH("Mayor",AJ9)))</formula>
    </cfRule>
    <cfRule type="containsText" dxfId="43" priority="44" operator="containsText" text="Moderado">
      <formula>NOT(ISERROR(SEARCH("Moderado",AJ9)))</formula>
    </cfRule>
    <cfRule type="containsText" dxfId="42" priority="45" operator="containsText" text="Menor">
      <formula>NOT(ISERROR(SEARCH("Menor",AJ9)))</formula>
    </cfRule>
    <cfRule type="containsText" dxfId="41" priority="46" operator="containsText" text="Leve">
      <formula>NOT(ISERROR(SEARCH("Leve",AJ9)))</formula>
    </cfRule>
  </conditionalFormatting>
  <conditionalFormatting sqref="AM9">
    <cfRule type="containsText" dxfId="40" priority="38" operator="containsText" text="Extremo">
      <formula>NOT(ISERROR(SEARCH("Extremo",AM9)))</formula>
    </cfRule>
    <cfRule type="containsText" dxfId="39" priority="39" operator="containsText" text="Alto">
      <formula>NOT(ISERROR(SEARCH("Alto",AM9)))</formula>
    </cfRule>
    <cfRule type="containsText" dxfId="38" priority="40" operator="containsText" text="Moderado">
      <formula>NOT(ISERROR(SEARCH("Moderado",AM9)))</formula>
    </cfRule>
    <cfRule type="containsText" dxfId="37" priority="41" operator="containsText" text="Bajo">
      <formula>NOT(ISERROR(SEARCH("Bajo",AM9)))</formula>
    </cfRule>
  </conditionalFormatting>
  <conditionalFormatting sqref="J11">
    <cfRule type="containsText" dxfId="36" priority="33" operator="containsText" text="Muy Baja">
      <formula>NOT(ISERROR(SEARCH("Muy Baja",J11)))</formula>
    </cfRule>
    <cfRule type="containsText" dxfId="35" priority="34" operator="containsText" text="Baja">
      <formula>NOT(ISERROR(SEARCH("Baja",J11)))</formula>
    </cfRule>
    <cfRule type="containsText" dxfId="34" priority="35" operator="containsText" text="A l t a">
      <formula>NOT(ISERROR(SEARCH("A l t a",J11)))</formula>
    </cfRule>
    <cfRule type="containsText" dxfId="33" priority="36" operator="containsText" text="Muy Alta">
      <formula>NOT(ISERROR(SEARCH("Muy Alta",J11)))</formula>
    </cfRule>
    <cfRule type="cellIs" dxfId="32" priority="37" operator="equal">
      <formula>"Media"</formula>
    </cfRule>
  </conditionalFormatting>
  <conditionalFormatting sqref="M11">
    <cfRule type="containsText" dxfId="31" priority="28" operator="containsText" text="Catastrófico">
      <formula>NOT(ISERROR(SEARCH("Catastrófico",M11)))</formula>
    </cfRule>
    <cfRule type="containsText" dxfId="30" priority="29" operator="containsText" text="Mayor">
      <formula>NOT(ISERROR(SEARCH("Mayor",M11)))</formula>
    </cfRule>
    <cfRule type="containsText" dxfId="29" priority="30" operator="containsText" text="Moderado">
      <formula>NOT(ISERROR(SEARCH("Moderado",M11)))</formula>
    </cfRule>
    <cfRule type="containsText" dxfId="28" priority="31" operator="containsText" text="Menor">
      <formula>NOT(ISERROR(SEARCH("Menor",M11)))</formula>
    </cfRule>
    <cfRule type="containsText" dxfId="27" priority="32" operator="containsText" text="Leve">
      <formula>NOT(ISERROR(SEARCH("Leve",M11)))</formula>
    </cfRule>
  </conditionalFormatting>
  <conditionalFormatting sqref="K11">
    <cfRule type="containsText" dxfId="26" priority="23" operator="containsText" text="Muy Baja">
      <formula>NOT(ISERROR(SEARCH("Muy Baja",K11)))</formula>
    </cfRule>
    <cfRule type="containsText" dxfId="25" priority="24" operator="containsText" text="Baja">
      <formula>NOT(ISERROR(SEARCH("Baja",K11)))</formula>
    </cfRule>
    <cfRule type="containsText" dxfId="24" priority="25" operator="containsText" text="A l t a">
      <formula>NOT(ISERROR(SEARCH("A l t a",K11)))</formula>
    </cfRule>
    <cfRule type="containsText" dxfId="23" priority="26" operator="containsText" text="Muy Alta">
      <formula>NOT(ISERROR(SEARCH("Muy Alta",K11)))</formula>
    </cfRule>
    <cfRule type="cellIs" dxfId="22" priority="27" operator="equal">
      <formula>"Media"</formula>
    </cfRule>
  </conditionalFormatting>
  <conditionalFormatting sqref="P11:R11">
    <cfRule type="containsText" dxfId="21" priority="19" operator="containsText" text="Extremo">
      <formula>NOT(ISERROR(SEARCH("Extremo",P11)))</formula>
    </cfRule>
    <cfRule type="containsText" dxfId="20" priority="20" operator="containsText" text="Alto">
      <formula>NOT(ISERROR(SEARCH("Alto",P11)))</formula>
    </cfRule>
    <cfRule type="containsText" dxfId="19" priority="21" operator="containsText" text="Moderado">
      <formula>NOT(ISERROR(SEARCH("Moderado",P11)))</formula>
    </cfRule>
    <cfRule type="containsText" dxfId="18" priority="22" operator="containsText" text="Bajo">
      <formula>NOT(ISERROR(SEARCH("Bajo",P11)))</formula>
    </cfRule>
  </conditionalFormatting>
  <conditionalFormatting sqref="AJ11">
    <cfRule type="containsText" dxfId="17" priority="14" operator="containsText" text="Catastrófico">
      <formula>NOT(ISERROR(SEARCH("Catastrófico",AJ11)))</formula>
    </cfRule>
    <cfRule type="containsText" dxfId="16" priority="15" operator="containsText" text="Mayor">
      <formula>NOT(ISERROR(SEARCH("Mayor",AJ11)))</formula>
    </cfRule>
    <cfRule type="containsText" dxfId="15" priority="16" operator="containsText" text="Moderado">
      <formula>NOT(ISERROR(SEARCH("Moderado",AJ11)))</formula>
    </cfRule>
    <cfRule type="containsText" dxfId="14" priority="17" operator="containsText" text="Menor">
      <formula>NOT(ISERROR(SEARCH("Menor",AJ11)))</formula>
    </cfRule>
    <cfRule type="containsText" dxfId="13" priority="18" operator="containsText" text="Leve">
      <formula>NOT(ISERROR(SEARCH("Leve",AJ11)))</formula>
    </cfRule>
  </conditionalFormatting>
  <conditionalFormatting sqref="AM11">
    <cfRule type="containsText" dxfId="12" priority="10" operator="containsText" text="Extremo">
      <formula>NOT(ISERROR(SEARCH("Extremo",AM11)))</formula>
    </cfRule>
    <cfRule type="containsText" dxfId="11" priority="11" operator="containsText" text="Alto">
      <formula>NOT(ISERROR(SEARCH("Alto",AM11)))</formula>
    </cfRule>
    <cfRule type="containsText" dxfId="10" priority="12" operator="containsText" text="Moderado">
      <formula>NOT(ISERROR(SEARCH("Moderado",AM11)))</formula>
    </cfRule>
    <cfRule type="containsText" dxfId="9" priority="13" operator="containsText" text="Bajo">
      <formula>NOT(ISERROR(SEARCH("Bajo",AM11)))</formula>
    </cfRule>
  </conditionalFormatting>
  <conditionalFormatting sqref="T11">
    <cfRule type="containsText" dxfId="8" priority="6" operator="containsText" text="Extremo">
      <formula>NOT(ISERROR(SEARCH("Extremo",T11)))</formula>
    </cfRule>
    <cfRule type="containsText" dxfId="7" priority="7" operator="containsText" text="Alto">
      <formula>NOT(ISERROR(SEARCH("Alto",T11)))</formula>
    </cfRule>
    <cfRule type="containsText" dxfId="6" priority="8" operator="containsText" text="Moderado">
      <formula>NOT(ISERROR(SEARCH("Moderado",T11)))</formula>
    </cfRule>
    <cfRule type="containsText" dxfId="5" priority="9" operator="containsText" text="Bajo">
      <formula>NOT(ISERROR(SEARCH("Bajo",T11)))</formula>
    </cfRule>
  </conditionalFormatting>
  <conditionalFormatting sqref="AH11">
    <cfRule type="containsText" dxfId="4" priority="1" operator="containsText" text="Muy Baja">
      <formula>NOT(ISERROR(SEARCH("Muy Baja",AH11)))</formula>
    </cfRule>
    <cfRule type="containsText" dxfId="3" priority="2" operator="containsText" text="Baja">
      <formula>NOT(ISERROR(SEARCH("Baja",AH11)))</formula>
    </cfRule>
    <cfRule type="containsText" dxfId="2" priority="3" operator="containsText" text="A l t a">
      <formula>NOT(ISERROR(SEARCH("A l t a",AH11)))</formula>
    </cfRule>
    <cfRule type="containsText" dxfId="1" priority="4" operator="containsText" text="Muy Alta">
      <formula>NOT(ISERROR(SEARCH("Muy Alta",AH11)))</formula>
    </cfRule>
    <cfRule type="cellIs" dxfId="0" priority="5" operator="equal">
      <formula>"Media"</formula>
    </cfRule>
  </conditionalFormatting>
  <pageMargins left="0.25" right="0.25" top="0.75" bottom="0.75" header="0.3" footer="0.3"/>
  <pageSetup paperSize="5" scale="74" fitToWidth="0" orientation="landscape" r:id="rId1"/>
  <headerFooter>
    <oddFooter>&amp;RCódigo: GMC-F-05
Vigencia: 18/03/2023
Versión: 05</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CBD9-F018-4937-BA19-92480C20BBD4}">
  <dimension ref="A1:H6"/>
  <sheetViews>
    <sheetView tabSelected="1" workbookViewId="0">
      <selection activeCell="D7" sqref="D7"/>
    </sheetView>
  </sheetViews>
  <sheetFormatPr baseColWidth="10" defaultRowHeight="15"/>
  <sheetData>
    <row r="1" spans="1:8">
      <c r="A1" s="478" t="s">
        <v>200</v>
      </c>
      <c r="B1" s="478"/>
      <c r="C1" s="478"/>
      <c r="D1" s="478"/>
      <c r="E1" s="478"/>
      <c r="F1" s="478"/>
      <c r="G1" s="478"/>
      <c r="H1" s="478"/>
    </row>
    <row r="2" spans="1:8">
      <c r="A2" s="39" t="s">
        <v>203</v>
      </c>
      <c r="B2" s="39" t="s">
        <v>202</v>
      </c>
      <c r="C2" s="191" t="s">
        <v>204</v>
      </c>
      <c r="D2" s="191"/>
      <c r="E2" s="191"/>
      <c r="F2" s="191"/>
      <c r="G2" s="191"/>
      <c r="H2" s="191"/>
    </row>
    <row r="3" spans="1:8" ht="107.25" customHeight="1">
      <c r="A3" s="135">
        <v>45105</v>
      </c>
      <c r="B3" s="60">
        <v>4</v>
      </c>
      <c r="C3" s="175" t="s">
        <v>1007</v>
      </c>
      <c r="D3" s="175"/>
      <c r="E3" s="175"/>
      <c r="F3" s="175"/>
      <c r="G3" s="175"/>
      <c r="H3" s="175"/>
    </row>
    <row r="4" spans="1:8" ht="56.25" customHeight="1">
      <c r="A4" s="106">
        <v>45168</v>
      </c>
      <c r="B4" s="60">
        <v>5</v>
      </c>
      <c r="C4" s="175" t="s">
        <v>1015</v>
      </c>
      <c r="D4" s="175"/>
      <c r="E4" s="175"/>
      <c r="F4" s="175"/>
      <c r="G4" s="175"/>
      <c r="H4" s="175"/>
    </row>
    <row r="5" spans="1:8">
      <c r="A5" s="14"/>
      <c r="B5" s="15"/>
      <c r="C5" s="195"/>
      <c r="D5" s="195"/>
      <c r="E5" s="195"/>
      <c r="F5" s="195"/>
      <c r="G5" s="195"/>
      <c r="H5" s="195"/>
    </row>
    <row r="6" spans="1:8">
      <c r="A6" s="14"/>
      <c r="B6" s="15"/>
      <c r="C6" s="195"/>
      <c r="D6" s="195"/>
      <c r="E6" s="195"/>
      <c r="F6" s="195"/>
      <c r="G6" s="195"/>
      <c r="H6" s="195"/>
    </row>
  </sheetData>
  <mergeCells count="6">
    <mergeCell ref="C6:H6"/>
    <mergeCell ref="A1:H1"/>
    <mergeCell ref="C2:H2"/>
    <mergeCell ref="C3:H3"/>
    <mergeCell ref="C4:H4"/>
    <mergeCell ref="C5:H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0"/>
  <sheetViews>
    <sheetView workbookViewId="0"/>
  </sheetViews>
  <sheetFormatPr baseColWidth="10" defaultRowHeight="15"/>
  <cols>
    <col min="2" max="2" width="23.42578125" customWidth="1"/>
    <col min="3" max="3" width="34.85546875" customWidth="1"/>
    <col min="6" max="6" width="17.28515625" customWidth="1"/>
    <col min="7" max="7" width="23" customWidth="1"/>
    <col min="8" max="8" width="43.42578125" customWidth="1"/>
    <col min="36" max="36" width="23" customWidth="1"/>
    <col min="37" max="37" width="16.28515625" customWidth="1"/>
    <col min="38" max="38" width="22" customWidth="1"/>
    <col min="39" max="39" width="35.85546875" customWidth="1"/>
    <col min="40" max="40" width="14.28515625" customWidth="1"/>
  </cols>
  <sheetData>
    <row r="1" spans="1:40" ht="15.75" thickBot="1">
      <c r="A1" t="s">
        <v>118</v>
      </c>
      <c r="F1" t="s">
        <v>141</v>
      </c>
      <c r="J1" t="s">
        <v>142</v>
      </c>
      <c r="S1" t="s">
        <v>143</v>
      </c>
      <c r="AB1" t="s">
        <v>144</v>
      </c>
      <c r="AJ1" t="s">
        <v>169</v>
      </c>
    </row>
    <row r="2" spans="1:40" ht="16.5" thickBot="1">
      <c r="A2" s="23" t="s">
        <v>87</v>
      </c>
      <c r="B2" s="24" t="s">
        <v>88</v>
      </c>
      <c r="C2" s="24" t="s">
        <v>89</v>
      </c>
      <c r="F2" s="23" t="s">
        <v>119</v>
      </c>
      <c r="G2" s="24" t="s">
        <v>120</v>
      </c>
      <c r="H2" s="24" t="s">
        <v>121</v>
      </c>
    </row>
    <row r="3" spans="1:40" ht="48.75" thickTop="1" thickBot="1">
      <c r="A3" s="481" t="s">
        <v>90</v>
      </c>
      <c r="B3" s="484" t="s">
        <v>91</v>
      </c>
      <c r="C3" s="25" t="s">
        <v>92</v>
      </c>
      <c r="F3" s="28" t="s">
        <v>122</v>
      </c>
      <c r="G3" s="25" t="s">
        <v>123</v>
      </c>
      <c r="H3" s="29" t="s">
        <v>124</v>
      </c>
      <c r="AJ3" s="504" t="s">
        <v>145</v>
      </c>
      <c r="AK3" s="505"/>
      <c r="AL3" s="506"/>
      <c r="AM3" s="24" t="s">
        <v>121</v>
      </c>
      <c r="AN3" s="24" t="s">
        <v>146</v>
      </c>
    </row>
    <row r="4" spans="1:40" ht="48.75" thickTop="1" thickBot="1">
      <c r="A4" s="482"/>
      <c r="B4" s="485"/>
      <c r="C4" s="26" t="s">
        <v>93</v>
      </c>
      <c r="F4" s="30" t="s">
        <v>125</v>
      </c>
      <c r="G4" s="31" t="s">
        <v>126</v>
      </c>
      <c r="H4" s="32" t="s">
        <v>127</v>
      </c>
      <c r="AJ4" s="507" t="s">
        <v>147</v>
      </c>
      <c r="AK4" s="510" t="s">
        <v>148</v>
      </c>
      <c r="AL4" s="34" t="s">
        <v>48</v>
      </c>
      <c r="AM4" s="29" t="s">
        <v>149</v>
      </c>
      <c r="AN4" s="35">
        <v>0.25</v>
      </c>
    </row>
    <row r="5" spans="1:40" ht="142.5" thickBot="1">
      <c r="A5" s="482"/>
      <c r="B5" s="485"/>
      <c r="C5" s="27" t="s">
        <v>94</v>
      </c>
      <c r="F5" s="28" t="s">
        <v>128</v>
      </c>
      <c r="G5" s="25" t="s">
        <v>96</v>
      </c>
      <c r="H5" s="29" t="s">
        <v>129</v>
      </c>
      <c r="AJ5" s="508"/>
      <c r="AK5" s="511"/>
      <c r="AL5" s="36" t="s">
        <v>49</v>
      </c>
      <c r="AM5" s="32" t="s">
        <v>150</v>
      </c>
      <c r="AN5" s="37">
        <v>0.15</v>
      </c>
    </row>
    <row r="6" spans="1:40" ht="48" thickBot="1">
      <c r="A6" s="483"/>
      <c r="B6" s="486"/>
      <c r="C6" s="26" t="s">
        <v>95</v>
      </c>
      <c r="F6" s="30" t="s">
        <v>130</v>
      </c>
      <c r="G6" s="31" t="s">
        <v>131</v>
      </c>
      <c r="H6" s="26" t="s">
        <v>132</v>
      </c>
      <c r="AJ6" s="508"/>
      <c r="AK6" s="480"/>
      <c r="AL6" s="34" t="s">
        <v>50</v>
      </c>
      <c r="AM6" s="29" t="s">
        <v>151</v>
      </c>
      <c r="AN6" s="35">
        <v>0.1</v>
      </c>
    </row>
    <row r="7" spans="1:40" ht="95.25" thickBot="1">
      <c r="A7" s="487" t="s">
        <v>96</v>
      </c>
      <c r="B7" s="490" t="s">
        <v>97</v>
      </c>
      <c r="C7" s="27" t="s">
        <v>98</v>
      </c>
      <c r="F7" s="28" t="s">
        <v>133</v>
      </c>
      <c r="G7" s="25" t="s">
        <v>134</v>
      </c>
      <c r="H7" s="29" t="s">
        <v>135</v>
      </c>
      <c r="AJ7" s="508"/>
      <c r="AK7" s="512" t="s">
        <v>34</v>
      </c>
      <c r="AL7" s="32" t="s">
        <v>152</v>
      </c>
      <c r="AM7" s="32" t="s">
        <v>153</v>
      </c>
      <c r="AN7" s="37">
        <v>0.25</v>
      </c>
    </row>
    <row r="8" spans="1:40" ht="63.75" thickBot="1">
      <c r="A8" s="488"/>
      <c r="B8" s="491"/>
      <c r="C8" s="26" t="s">
        <v>99</v>
      </c>
      <c r="F8" s="30" t="s">
        <v>136</v>
      </c>
      <c r="G8" s="31" t="s">
        <v>134</v>
      </c>
      <c r="H8" s="32" t="s">
        <v>137</v>
      </c>
      <c r="AJ8" s="509"/>
      <c r="AK8" s="513"/>
      <c r="AL8" s="34" t="s">
        <v>51</v>
      </c>
      <c r="AM8" s="29" t="s">
        <v>154</v>
      </c>
      <c r="AN8" s="35">
        <v>0.15</v>
      </c>
    </row>
    <row r="9" spans="1:40" ht="63.75" thickBot="1">
      <c r="A9" s="489"/>
      <c r="B9" s="492"/>
      <c r="C9" s="27" t="s">
        <v>100</v>
      </c>
      <c r="F9" s="494" t="s">
        <v>138</v>
      </c>
      <c r="G9" s="33" t="s">
        <v>139</v>
      </c>
      <c r="H9" s="479" t="s">
        <v>140</v>
      </c>
      <c r="AJ9" s="514" t="s">
        <v>155</v>
      </c>
      <c r="AK9" s="512" t="s">
        <v>36</v>
      </c>
      <c r="AL9" s="32" t="s">
        <v>156</v>
      </c>
      <c r="AM9" s="32" t="s">
        <v>157</v>
      </c>
      <c r="AN9" s="36" t="s">
        <v>158</v>
      </c>
    </row>
    <row r="10" spans="1:40" ht="63.75" thickBot="1">
      <c r="A10" s="493" t="s">
        <v>101</v>
      </c>
      <c r="B10" s="494" t="s">
        <v>102</v>
      </c>
      <c r="C10" s="26" t="s">
        <v>103</v>
      </c>
      <c r="F10" s="486"/>
      <c r="G10" s="25" t="s">
        <v>126</v>
      </c>
      <c r="H10" s="480"/>
      <c r="AJ10" s="515"/>
      <c r="AK10" s="513"/>
      <c r="AL10" s="29" t="s">
        <v>159</v>
      </c>
      <c r="AM10" s="29" t="s">
        <v>160</v>
      </c>
      <c r="AN10" s="34" t="s">
        <v>158</v>
      </c>
    </row>
    <row r="11" spans="1:40" ht="48" thickBot="1">
      <c r="A11" s="482"/>
      <c r="B11" s="485"/>
      <c r="C11" s="27" t="s">
        <v>104</v>
      </c>
      <c r="AJ11" s="515"/>
      <c r="AK11" s="512" t="s">
        <v>0</v>
      </c>
      <c r="AL11" s="32" t="s">
        <v>161</v>
      </c>
      <c r="AM11" s="32" t="s">
        <v>162</v>
      </c>
      <c r="AN11" s="36" t="s">
        <v>158</v>
      </c>
    </row>
    <row r="12" spans="1:40" ht="32.25" thickBot="1">
      <c r="A12" s="482"/>
      <c r="B12" s="485"/>
      <c r="C12" s="26" t="s">
        <v>105</v>
      </c>
      <c r="AJ12" s="515"/>
      <c r="AK12" s="513"/>
      <c r="AL12" s="29" t="s">
        <v>163</v>
      </c>
      <c r="AM12" s="29" t="s">
        <v>164</v>
      </c>
      <c r="AN12" s="34" t="s">
        <v>158</v>
      </c>
    </row>
    <row r="13" spans="1:40" ht="32.25" thickBot="1">
      <c r="A13" s="483"/>
      <c r="B13" s="486"/>
      <c r="C13" s="27" t="s">
        <v>106</v>
      </c>
      <c r="AJ13" s="515"/>
      <c r="AK13" s="512" t="s">
        <v>37</v>
      </c>
      <c r="AL13" s="32" t="s">
        <v>165</v>
      </c>
      <c r="AM13" s="32" t="s">
        <v>166</v>
      </c>
      <c r="AN13" s="36" t="s">
        <v>158</v>
      </c>
    </row>
    <row r="14" spans="1:40" ht="32.25" thickBot="1">
      <c r="A14" s="495" t="s">
        <v>107</v>
      </c>
      <c r="B14" s="498" t="s">
        <v>108</v>
      </c>
      <c r="C14" s="26" t="s">
        <v>109</v>
      </c>
      <c r="AJ14" s="516"/>
      <c r="AK14" s="513"/>
      <c r="AL14" s="29" t="s">
        <v>167</v>
      </c>
      <c r="AM14" s="29" t="s">
        <v>168</v>
      </c>
      <c r="AN14" s="34" t="s">
        <v>158</v>
      </c>
    </row>
    <row r="15" spans="1:40" ht="16.5" thickBot="1">
      <c r="A15" s="496"/>
      <c r="B15" s="499"/>
      <c r="C15" s="27" t="s">
        <v>110</v>
      </c>
    </row>
    <row r="16" spans="1:40" ht="16.5" thickBot="1">
      <c r="A16" s="496"/>
      <c r="B16" s="499"/>
      <c r="C16" s="26" t="s">
        <v>111</v>
      </c>
    </row>
    <row r="17" spans="1:3" ht="16.5" thickBot="1">
      <c r="A17" s="497"/>
      <c r="B17" s="500"/>
      <c r="C17" s="27" t="s">
        <v>112</v>
      </c>
    </row>
    <row r="18" spans="1:3" ht="16.5" thickBot="1">
      <c r="A18" s="501" t="s">
        <v>113</v>
      </c>
      <c r="B18" s="494" t="s">
        <v>114</v>
      </c>
      <c r="C18" s="26" t="s">
        <v>115</v>
      </c>
    </row>
    <row r="19" spans="1:3" ht="16.5" thickBot="1">
      <c r="A19" s="502"/>
      <c r="B19" s="485"/>
      <c r="C19" s="27" t="s">
        <v>116</v>
      </c>
    </row>
    <row r="20" spans="1:3" ht="16.5" thickBot="1">
      <c r="A20" s="503"/>
      <c r="B20" s="486"/>
      <c r="C20" s="26" t="s">
        <v>117</v>
      </c>
    </row>
  </sheetData>
  <mergeCells count="20">
    <mergeCell ref="AJ3:AL3"/>
    <mergeCell ref="AJ4:AJ8"/>
    <mergeCell ref="AK4:AK6"/>
    <mergeCell ref="AK7:AK8"/>
    <mergeCell ref="AJ9:AJ14"/>
    <mergeCell ref="AK9:AK10"/>
    <mergeCell ref="AK11:AK12"/>
    <mergeCell ref="AK13:AK14"/>
    <mergeCell ref="A14:A17"/>
    <mergeCell ref="B14:B17"/>
    <mergeCell ref="A18:A20"/>
    <mergeCell ref="B18:B20"/>
    <mergeCell ref="F9:F10"/>
    <mergeCell ref="H9:H10"/>
    <mergeCell ref="A3:A6"/>
    <mergeCell ref="B3:B6"/>
    <mergeCell ref="A7:A9"/>
    <mergeCell ref="B7:B9"/>
    <mergeCell ref="A10:A13"/>
    <mergeCell ref="B10:B13"/>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1"/>
  <sheetViews>
    <sheetView topLeftCell="A10" workbookViewId="0">
      <selection activeCell="B10" sqref="B10"/>
    </sheetView>
  </sheetViews>
  <sheetFormatPr baseColWidth="10" defaultRowHeight="15"/>
  <cols>
    <col min="1" max="1" width="36.85546875" customWidth="1"/>
    <col min="2" max="2" width="12.28515625" bestFit="1" customWidth="1"/>
    <col min="3" max="3" width="16.85546875" customWidth="1"/>
  </cols>
  <sheetData>
    <row r="2" spans="1:6">
      <c r="A2" t="s">
        <v>62</v>
      </c>
    </row>
    <row r="4" spans="1:6">
      <c r="A4" t="s">
        <v>61</v>
      </c>
    </row>
    <row r="5" spans="1:6">
      <c r="A5" t="s">
        <v>63</v>
      </c>
    </row>
    <row r="6" spans="1:6">
      <c r="A6" t="s">
        <v>64</v>
      </c>
    </row>
    <row r="7" spans="1:6">
      <c r="A7" t="s">
        <v>65</v>
      </c>
    </row>
    <row r="8" spans="1:6">
      <c r="A8" t="s">
        <v>66</v>
      </c>
    </row>
    <row r="9" spans="1:6">
      <c r="A9" t="s">
        <v>67</v>
      </c>
    </row>
    <row r="10" spans="1:6">
      <c r="A10" t="s">
        <v>68</v>
      </c>
    </row>
    <row r="13" spans="1:6">
      <c r="A13" s="5" t="s">
        <v>13</v>
      </c>
      <c r="B13" s="5" t="s">
        <v>14</v>
      </c>
    </row>
    <row r="14" spans="1:6">
      <c r="A14" s="5"/>
      <c r="B14" s="5"/>
    </row>
    <row r="15" spans="1:6" ht="33.75" customHeight="1">
      <c r="A15" s="2" t="s">
        <v>4</v>
      </c>
      <c r="B15" s="6">
        <v>0.2</v>
      </c>
      <c r="C15" s="12" t="s">
        <v>5</v>
      </c>
      <c r="D15" s="4">
        <v>0.01</v>
      </c>
      <c r="E15" s="4">
        <v>0.2</v>
      </c>
      <c r="F15" s="12" t="s">
        <v>5</v>
      </c>
    </row>
    <row r="16" spans="1:6" ht="30">
      <c r="A16" s="2" t="s">
        <v>10</v>
      </c>
      <c r="B16" s="6">
        <v>0.4</v>
      </c>
      <c r="C16" s="11" t="s">
        <v>6</v>
      </c>
      <c r="D16" s="4">
        <v>0.21</v>
      </c>
      <c r="E16" s="4">
        <v>0.4</v>
      </c>
      <c r="F16" s="11" t="s">
        <v>6</v>
      </c>
    </row>
    <row r="17" spans="1:6" ht="30">
      <c r="A17" s="2" t="s">
        <v>11</v>
      </c>
      <c r="B17" s="6">
        <v>0.6</v>
      </c>
      <c r="C17" s="9" t="s">
        <v>7</v>
      </c>
      <c r="D17" s="4">
        <v>0.41</v>
      </c>
      <c r="E17" s="4">
        <v>0.6</v>
      </c>
      <c r="F17" s="9" t="s">
        <v>7</v>
      </c>
    </row>
    <row r="18" spans="1:6" ht="45">
      <c r="A18" s="2" t="s">
        <v>12</v>
      </c>
      <c r="B18" s="6">
        <v>0.8</v>
      </c>
      <c r="C18" s="10" t="s">
        <v>15</v>
      </c>
      <c r="D18" s="4">
        <v>0.61</v>
      </c>
      <c r="E18" s="4">
        <v>0.8</v>
      </c>
      <c r="F18" s="10" t="s">
        <v>15</v>
      </c>
    </row>
    <row r="19" spans="1:6" ht="30">
      <c r="A19" s="2" t="s">
        <v>9</v>
      </c>
      <c r="B19" s="6">
        <v>1</v>
      </c>
      <c r="C19" s="8" t="s">
        <v>8</v>
      </c>
      <c r="D19" s="4">
        <v>0.81</v>
      </c>
      <c r="E19" s="4">
        <v>1</v>
      </c>
      <c r="F19" s="8" t="s">
        <v>8</v>
      </c>
    </row>
    <row r="21" spans="1:6">
      <c r="A21" s="13" t="s">
        <v>16</v>
      </c>
    </row>
    <row r="23" spans="1:6">
      <c r="A23" t="s">
        <v>17</v>
      </c>
      <c r="B23" s="6">
        <v>0.2</v>
      </c>
      <c r="C23" s="12" t="s">
        <v>22</v>
      </c>
    </row>
    <row r="24" spans="1:6">
      <c r="A24" t="s">
        <v>18</v>
      </c>
      <c r="B24" s="6">
        <v>0.4</v>
      </c>
      <c r="C24" s="11" t="s">
        <v>23</v>
      </c>
    </row>
    <row r="25" spans="1:6">
      <c r="A25" t="s">
        <v>19</v>
      </c>
      <c r="B25" s="6">
        <v>0.6</v>
      </c>
      <c r="C25" s="9" t="s">
        <v>24</v>
      </c>
    </row>
    <row r="26" spans="1:6">
      <c r="A26" t="s">
        <v>20</v>
      </c>
      <c r="B26" s="6">
        <v>0.8</v>
      </c>
      <c r="C26" s="10" t="s">
        <v>25</v>
      </c>
    </row>
    <row r="27" spans="1:6">
      <c r="A27" t="s">
        <v>21</v>
      </c>
      <c r="B27" s="6">
        <v>1</v>
      </c>
      <c r="C27" s="8" t="s">
        <v>26</v>
      </c>
    </row>
    <row r="28" spans="1:6" ht="30">
      <c r="A28" s="1" t="s">
        <v>27</v>
      </c>
      <c r="B28" s="6">
        <v>0.2</v>
      </c>
      <c r="C28" s="12" t="s">
        <v>22</v>
      </c>
    </row>
    <row r="29" spans="1:6" ht="61.5" customHeight="1">
      <c r="A29" s="1" t="s">
        <v>28</v>
      </c>
      <c r="B29" s="6">
        <v>0.4</v>
      </c>
      <c r="C29" s="11" t="s">
        <v>23</v>
      </c>
    </row>
    <row r="30" spans="1:6" ht="45">
      <c r="A30" s="1" t="s">
        <v>29</v>
      </c>
      <c r="B30" s="6">
        <v>0.6</v>
      </c>
      <c r="C30" s="9" t="s">
        <v>24</v>
      </c>
    </row>
    <row r="31" spans="1:6" ht="60">
      <c r="A31" s="1" t="s">
        <v>75</v>
      </c>
      <c r="B31" s="6">
        <v>0.8</v>
      </c>
      <c r="C31" s="10" t="s">
        <v>25</v>
      </c>
    </row>
    <row r="32" spans="1:6" ht="45">
      <c r="A32" s="1" t="s">
        <v>30</v>
      </c>
      <c r="B32" s="6">
        <v>1</v>
      </c>
      <c r="C32" s="8" t="s">
        <v>26</v>
      </c>
    </row>
    <row r="34" spans="1:4">
      <c r="A34" s="1" t="s">
        <v>5</v>
      </c>
      <c r="B34" t="s">
        <v>22</v>
      </c>
      <c r="C34" t="str">
        <f>CONCATENATE(A34,B34)</f>
        <v>Muy BajaLeve</v>
      </c>
      <c r="D34" t="s">
        <v>31</v>
      </c>
    </row>
    <row r="35" spans="1:4">
      <c r="A35" s="7" t="s">
        <v>6</v>
      </c>
      <c r="B35" t="s">
        <v>22</v>
      </c>
      <c r="C35" t="str">
        <f t="shared" ref="C35:C58" si="0">CONCATENATE(A35,B35)</f>
        <v>BajaLeve</v>
      </c>
      <c r="D35" t="s">
        <v>31</v>
      </c>
    </row>
    <row r="36" spans="1:4">
      <c r="A36" s="7" t="s">
        <v>7</v>
      </c>
      <c r="B36" t="s">
        <v>22</v>
      </c>
      <c r="C36" t="str">
        <f t="shared" si="0"/>
        <v>MediaLeve</v>
      </c>
      <c r="D36" t="s">
        <v>24</v>
      </c>
    </row>
    <row r="37" spans="1:4">
      <c r="A37" s="7" t="s">
        <v>15</v>
      </c>
      <c r="B37" t="s">
        <v>22</v>
      </c>
      <c r="C37" t="str">
        <f t="shared" si="0"/>
        <v>A l t aLeve</v>
      </c>
      <c r="D37" t="s">
        <v>24</v>
      </c>
    </row>
    <row r="38" spans="1:4">
      <c r="A38" s="7" t="s">
        <v>8</v>
      </c>
      <c r="B38" t="s">
        <v>22</v>
      </c>
      <c r="C38" t="str">
        <f t="shared" si="0"/>
        <v>Muy AltaLeve</v>
      </c>
      <c r="D38" t="s">
        <v>32</v>
      </c>
    </row>
    <row r="39" spans="1:4">
      <c r="A39" s="1" t="s">
        <v>5</v>
      </c>
      <c r="B39" t="s">
        <v>23</v>
      </c>
      <c r="C39" t="str">
        <f t="shared" si="0"/>
        <v>Muy BajaMenor</v>
      </c>
      <c r="D39" t="s">
        <v>31</v>
      </c>
    </row>
    <row r="40" spans="1:4">
      <c r="A40" s="7" t="s">
        <v>6</v>
      </c>
      <c r="B40" t="s">
        <v>23</v>
      </c>
      <c r="C40" t="str">
        <f t="shared" si="0"/>
        <v>BajaMenor</v>
      </c>
      <c r="D40" t="s">
        <v>24</v>
      </c>
    </row>
    <row r="41" spans="1:4">
      <c r="A41" s="7" t="s">
        <v>7</v>
      </c>
      <c r="B41" t="s">
        <v>23</v>
      </c>
      <c r="C41" t="str">
        <f t="shared" si="0"/>
        <v>MediaMenor</v>
      </c>
      <c r="D41" t="s">
        <v>24</v>
      </c>
    </row>
    <row r="42" spans="1:4">
      <c r="A42" s="7" t="s">
        <v>15</v>
      </c>
      <c r="B42" t="s">
        <v>23</v>
      </c>
      <c r="C42" t="str">
        <f t="shared" si="0"/>
        <v>A l t aMenor</v>
      </c>
      <c r="D42" t="s">
        <v>24</v>
      </c>
    </row>
    <row r="43" spans="1:4">
      <c r="A43" s="7" t="s">
        <v>8</v>
      </c>
      <c r="B43" t="s">
        <v>23</v>
      </c>
      <c r="C43" t="str">
        <f t="shared" si="0"/>
        <v>Muy AltaMenor</v>
      </c>
      <c r="D43" t="s">
        <v>32</v>
      </c>
    </row>
    <row r="44" spans="1:4">
      <c r="A44" s="1" t="s">
        <v>5</v>
      </c>
      <c r="B44" t="s">
        <v>24</v>
      </c>
      <c r="C44" t="str">
        <f t="shared" si="0"/>
        <v>Muy BajaModerado</v>
      </c>
      <c r="D44" t="s">
        <v>24</v>
      </c>
    </row>
    <row r="45" spans="1:4">
      <c r="A45" s="7" t="s">
        <v>6</v>
      </c>
      <c r="B45" t="s">
        <v>24</v>
      </c>
      <c r="C45" t="str">
        <f t="shared" si="0"/>
        <v>BajaModerado</v>
      </c>
      <c r="D45" t="s">
        <v>24</v>
      </c>
    </row>
    <row r="46" spans="1:4">
      <c r="A46" s="7" t="s">
        <v>7</v>
      </c>
      <c r="B46" t="s">
        <v>24</v>
      </c>
      <c r="C46" t="str">
        <f t="shared" si="0"/>
        <v>MediaModerado</v>
      </c>
      <c r="D46" t="s">
        <v>24</v>
      </c>
    </row>
    <row r="47" spans="1:4">
      <c r="A47" s="7" t="s">
        <v>15</v>
      </c>
      <c r="B47" t="s">
        <v>24</v>
      </c>
      <c r="C47" t="str">
        <f t="shared" si="0"/>
        <v>A l t aModerado</v>
      </c>
      <c r="D47" t="s">
        <v>32</v>
      </c>
    </row>
    <row r="48" spans="1:4">
      <c r="A48" s="7" t="s">
        <v>8</v>
      </c>
      <c r="B48" t="s">
        <v>24</v>
      </c>
      <c r="C48" t="str">
        <f t="shared" si="0"/>
        <v>Muy AltaModerado</v>
      </c>
      <c r="D48" t="s">
        <v>32</v>
      </c>
    </row>
    <row r="49" spans="1:4">
      <c r="A49" s="1" t="s">
        <v>5</v>
      </c>
      <c r="B49" t="s">
        <v>25</v>
      </c>
      <c r="C49" t="str">
        <f t="shared" si="0"/>
        <v>Muy BajaMayor</v>
      </c>
      <c r="D49" t="s">
        <v>32</v>
      </c>
    </row>
    <row r="50" spans="1:4">
      <c r="A50" s="7" t="s">
        <v>6</v>
      </c>
      <c r="B50" t="s">
        <v>25</v>
      </c>
      <c r="C50" t="str">
        <f t="shared" si="0"/>
        <v>BajaMayor</v>
      </c>
      <c r="D50" t="s">
        <v>32</v>
      </c>
    </row>
    <row r="51" spans="1:4">
      <c r="A51" s="7" t="s">
        <v>7</v>
      </c>
      <c r="B51" t="s">
        <v>25</v>
      </c>
      <c r="C51" t="str">
        <f t="shared" si="0"/>
        <v>MediaMayor</v>
      </c>
      <c r="D51" t="s">
        <v>32</v>
      </c>
    </row>
    <row r="52" spans="1:4">
      <c r="A52" s="7" t="s">
        <v>15</v>
      </c>
      <c r="B52" t="s">
        <v>25</v>
      </c>
      <c r="C52" t="str">
        <f t="shared" si="0"/>
        <v>A l t aMayor</v>
      </c>
      <c r="D52" t="s">
        <v>32</v>
      </c>
    </row>
    <row r="53" spans="1:4">
      <c r="A53" s="7" t="s">
        <v>8</v>
      </c>
      <c r="B53" t="s">
        <v>25</v>
      </c>
      <c r="C53" t="str">
        <f t="shared" si="0"/>
        <v>Muy AltaMayor</v>
      </c>
      <c r="D53" t="s">
        <v>32</v>
      </c>
    </row>
    <row r="54" spans="1:4">
      <c r="A54" s="1" t="s">
        <v>5</v>
      </c>
      <c r="B54" t="s">
        <v>26</v>
      </c>
      <c r="C54" t="str">
        <f t="shared" si="0"/>
        <v>Muy BajaCatastrófico</v>
      </c>
      <c r="D54" t="s">
        <v>33</v>
      </c>
    </row>
    <row r="55" spans="1:4">
      <c r="A55" s="7" t="s">
        <v>6</v>
      </c>
      <c r="B55" t="s">
        <v>26</v>
      </c>
      <c r="C55" t="str">
        <f t="shared" si="0"/>
        <v>BajaCatastrófico</v>
      </c>
      <c r="D55" t="s">
        <v>33</v>
      </c>
    </row>
    <row r="56" spans="1:4">
      <c r="A56" s="7" t="s">
        <v>7</v>
      </c>
      <c r="B56" t="s">
        <v>26</v>
      </c>
      <c r="C56" t="str">
        <f t="shared" si="0"/>
        <v>MediaCatastrófico</v>
      </c>
      <c r="D56" t="s">
        <v>33</v>
      </c>
    </row>
    <row r="57" spans="1:4">
      <c r="A57" s="7" t="s">
        <v>15</v>
      </c>
      <c r="B57" t="s">
        <v>26</v>
      </c>
      <c r="C57" t="str">
        <f t="shared" si="0"/>
        <v>A l t aCatastrófico</v>
      </c>
      <c r="D57" t="s">
        <v>33</v>
      </c>
    </row>
    <row r="58" spans="1:4">
      <c r="A58" s="7" t="s">
        <v>8</v>
      </c>
      <c r="B58" t="s">
        <v>26</v>
      </c>
      <c r="C58" t="str">
        <f t="shared" si="0"/>
        <v>Muy AltaCatastrófico</v>
      </c>
      <c r="D58" t="s">
        <v>33</v>
      </c>
    </row>
    <row r="60" spans="1:4">
      <c r="A60" s="7" t="s">
        <v>47</v>
      </c>
    </row>
    <row r="62" spans="1:4">
      <c r="A62" s="7" t="s">
        <v>48</v>
      </c>
      <c r="B62" s="4">
        <v>0.25</v>
      </c>
    </row>
    <row r="63" spans="1:4">
      <c r="A63" t="s">
        <v>49</v>
      </c>
      <c r="B63" s="4">
        <v>0.15</v>
      </c>
    </row>
    <row r="64" spans="1:4">
      <c r="A64" s="7" t="s">
        <v>50</v>
      </c>
      <c r="B64" s="4">
        <v>0.1</v>
      </c>
    </row>
    <row r="66" spans="1:4">
      <c r="A66" s="7" t="s">
        <v>34</v>
      </c>
    </row>
    <row r="68" spans="1:4">
      <c r="A68" s="7" t="s">
        <v>52</v>
      </c>
      <c r="B68" s="4">
        <v>0.25</v>
      </c>
    </row>
    <row r="69" spans="1:4">
      <c r="A69" t="s">
        <v>51</v>
      </c>
      <c r="B69" s="4">
        <v>0.15</v>
      </c>
    </row>
    <row r="71" spans="1:4">
      <c r="A71" t="s">
        <v>35</v>
      </c>
    </row>
    <row r="73" spans="1:4">
      <c r="A73" s="7" t="s">
        <v>48</v>
      </c>
      <c r="B73" s="7" t="s">
        <v>52</v>
      </c>
      <c r="C73" t="str">
        <f t="shared" ref="C73:C78" si="1">CONCATENATE(A73,B73)</f>
        <v>PreventivoAutomático</v>
      </c>
      <c r="D73" s="19">
        <f>+B62+B68</f>
        <v>0.5</v>
      </c>
    </row>
    <row r="74" spans="1:4">
      <c r="A74" t="s">
        <v>49</v>
      </c>
      <c r="B74" s="7" t="s">
        <v>52</v>
      </c>
      <c r="C74" t="str">
        <f t="shared" si="1"/>
        <v>DetectivoAutomático</v>
      </c>
      <c r="D74" s="19">
        <f>+B63+B68</f>
        <v>0.4</v>
      </c>
    </row>
    <row r="75" spans="1:4">
      <c r="A75" s="7" t="s">
        <v>50</v>
      </c>
      <c r="B75" s="7" t="s">
        <v>52</v>
      </c>
      <c r="C75" t="str">
        <f t="shared" si="1"/>
        <v>CorrectivoAutomático</v>
      </c>
      <c r="D75" s="19">
        <f>+B64+B68</f>
        <v>0.35</v>
      </c>
    </row>
    <row r="76" spans="1:4">
      <c r="A76" s="7" t="s">
        <v>48</v>
      </c>
      <c r="B76" s="7" t="s">
        <v>51</v>
      </c>
      <c r="C76" t="str">
        <f t="shared" si="1"/>
        <v>PreventivoManual</v>
      </c>
      <c r="D76" s="19">
        <f>+B62+B69</f>
        <v>0.4</v>
      </c>
    </row>
    <row r="77" spans="1:4">
      <c r="A77" t="s">
        <v>49</v>
      </c>
      <c r="B77" s="7" t="s">
        <v>51</v>
      </c>
      <c r="C77" t="str">
        <f t="shared" si="1"/>
        <v>DetectivoManual</v>
      </c>
      <c r="D77" s="19">
        <f>+B63+B69</f>
        <v>0.3</v>
      </c>
    </row>
    <row r="78" spans="1:4">
      <c r="A78" s="7" t="s">
        <v>50</v>
      </c>
      <c r="B78" s="7" t="s">
        <v>51</v>
      </c>
      <c r="C78" t="str">
        <f t="shared" si="1"/>
        <v>CorrectivoManual</v>
      </c>
      <c r="D78" s="19">
        <f>+B64+B69</f>
        <v>0.25</v>
      </c>
    </row>
    <row r="80" spans="1:4">
      <c r="A80" s="7" t="s">
        <v>36</v>
      </c>
    </row>
    <row r="82" spans="1:1">
      <c r="A82" s="7" t="s">
        <v>53</v>
      </c>
    </row>
    <row r="83" spans="1:1">
      <c r="A83" t="s">
        <v>54</v>
      </c>
    </row>
    <row r="85" spans="1:1">
      <c r="A85" t="s">
        <v>0</v>
      </c>
    </row>
    <row r="87" spans="1:1">
      <c r="A87" t="s">
        <v>55</v>
      </c>
    </row>
    <row r="88" spans="1:1">
      <c r="A88" t="s">
        <v>56</v>
      </c>
    </row>
    <row r="90" spans="1:1">
      <c r="A90" t="s">
        <v>37</v>
      </c>
    </row>
    <row r="92" spans="1:1">
      <c r="A92" t="s">
        <v>57</v>
      </c>
    </row>
    <row r="93" spans="1:1">
      <c r="A93" t="s">
        <v>58</v>
      </c>
    </row>
    <row r="96" spans="1:1">
      <c r="A96" t="s">
        <v>70</v>
      </c>
    </row>
    <row r="98" spans="1:1">
      <c r="A98" t="s">
        <v>71</v>
      </c>
    </row>
    <row r="99" spans="1:1">
      <c r="A99" t="s">
        <v>72</v>
      </c>
    </row>
    <row r="100" spans="1:1">
      <c r="A100" t="s">
        <v>73</v>
      </c>
    </row>
    <row r="101" spans="1:1">
      <c r="A101"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61572-E922-4AF7-A9B7-14FF8476E7AC}">
  <sheetPr>
    <tabColor rgb="FF00B050"/>
    <pageSetUpPr fitToPage="1"/>
  </sheetPr>
  <dimension ref="A1:BC18"/>
  <sheetViews>
    <sheetView topLeftCell="A9" zoomScale="89" zoomScaleNormal="89" workbookViewId="0">
      <selection activeCell="A14" sqref="A14:G14"/>
    </sheetView>
  </sheetViews>
  <sheetFormatPr baseColWidth="10" defaultRowHeight="15"/>
  <cols>
    <col min="3" max="3" width="22" customWidth="1"/>
    <col min="4" max="4" width="26.425781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4.42578125" customWidth="1"/>
    <col min="18" max="18" width="37" customWidth="1"/>
    <col min="19" max="19" width="28.28515625" customWidth="1"/>
    <col min="20" max="21" width="28.140625" customWidth="1"/>
    <col min="22" max="22" width="36.140625" customWidth="1"/>
    <col min="27" max="27" width="11.42578125"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31.140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173" t="s">
        <v>191</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55" t="s">
        <v>707</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594</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1018</v>
      </c>
    </row>
    <row r="4" spans="1:55">
      <c r="A4" s="171"/>
      <c r="B4" s="171"/>
    </row>
    <row r="5" spans="1:55" ht="61.5" customHeight="1">
      <c r="A5" s="174" t="s">
        <v>238</v>
      </c>
      <c r="B5" s="174"/>
      <c r="C5" s="174"/>
      <c r="D5" s="175" t="s">
        <v>696</v>
      </c>
      <c r="E5" s="175"/>
      <c r="F5" s="175"/>
      <c r="G5" s="175"/>
      <c r="H5" s="175"/>
      <c r="I5" s="175"/>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241</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thickBo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371</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155" t="s">
        <v>275</v>
      </c>
      <c r="AW8" s="155" t="s">
        <v>276</v>
      </c>
      <c r="AX8" s="51" t="s">
        <v>275</v>
      </c>
      <c r="AY8" s="51" t="s">
        <v>276</v>
      </c>
      <c r="AZ8" s="51" t="s">
        <v>275</v>
      </c>
      <c r="BA8" s="51" t="s">
        <v>276</v>
      </c>
      <c r="BB8" s="51" t="s">
        <v>275</v>
      </c>
      <c r="BC8" s="51" t="s">
        <v>276</v>
      </c>
    </row>
    <row r="9" spans="1:55" ht="157.5" customHeight="1" thickBot="1">
      <c r="A9" s="193">
        <v>1</v>
      </c>
      <c r="B9" s="197" t="s">
        <v>234</v>
      </c>
      <c r="C9" s="195" t="s">
        <v>697</v>
      </c>
      <c r="D9" s="197" t="s">
        <v>698</v>
      </c>
      <c r="E9" s="195" t="s">
        <v>699</v>
      </c>
      <c r="F9" s="195" t="s">
        <v>61</v>
      </c>
      <c r="G9" s="195" t="s">
        <v>10</v>
      </c>
      <c r="H9" s="193">
        <v>4</v>
      </c>
      <c r="I9" s="193" t="str">
        <f>IFERROR(VLOOKUP(G9,[2]Tablas!$A$15:$C$19,3,0)," ")</f>
        <v>Baja</v>
      </c>
      <c r="J9" s="194">
        <f>IFERROR(VLOOKUP(G9,[2]Tablas!$A$15:$B$19,2,0)," ")</f>
        <v>0.4</v>
      </c>
      <c r="K9" s="195" t="s">
        <v>29</v>
      </c>
      <c r="L9" s="193" t="str">
        <f>IFERROR(VLOOKUP(K9,[2]Tablas!$A$23:$C$32,3,0)," ")</f>
        <v>Moderado</v>
      </c>
      <c r="M9" s="194">
        <f>IFERROR(VLOOKUP(K9,[2]Tablas!$A$23:$B$32,2,0)," ")</f>
        <v>0.6</v>
      </c>
      <c r="N9" s="17" t="str">
        <f>CONCATENATE(I9,L9)</f>
        <v>BajaModerado</v>
      </c>
      <c r="O9" s="193" t="str">
        <f>IFERROR(VLOOKUP(N9,[2]Tablas!$C$34:$D$58,2,0)," ")</f>
        <v>Moderado</v>
      </c>
      <c r="P9" s="209" t="s">
        <v>700</v>
      </c>
      <c r="Q9" s="226" t="s">
        <v>1011</v>
      </c>
      <c r="R9" s="226" t="s">
        <v>1012</v>
      </c>
      <c r="S9" s="226" t="s">
        <v>1013</v>
      </c>
      <c r="T9" s="226" t="s">
        <v>302</v>
      </c>
      <c r="U9" s="242" t="s">
        <v>701</v>
      </c>
      <c r="V9" s="242" t="s">
        <v>702</v>
      </c>
      <c r="W9" s="16" t="s">
        <v>266</v>
      </c>
      <c r="X9" s="16"/>
      <c r="Y9" s="16" t="s">
        <v>48</v>
      </c>
      <c r="Z9" s="16" t="s">
        <v>51</v>
      </c>
      <c r="AA9" s="16" t="str">
        <f t="shared" ref="AA9:AA16" si="0">CONCATENATE(Y9,Z9)</f>
        <v>PreventivoManual</v>
      </c>
      <c r="AB9" s="17">
        <f>IFERROR(VLOOKUP(AA9,[2]Tablas!C75:D80,2,0)," ")</f>
        <v>0.4</v>
      </c>
      <c r="AC9" s="18" t="s">
        <v>53</v>
      </c>
      <c r="AD9" s="16" t="s">
        <v>55</v>
      </c>
      <c r="AE9" s="16" t="s">
        <v>212</v>
      </c>
      <c r="AF9" s="17">
        <f>IFERROR(J9-(J9*AB9)," ")</f>
        <v>0.24</v>
      </c>
      <c r="AG9" s="193" t="str">
        <f>IF(AF10&lt;20%,"Muy Baja",IF(AF10&lt;40%,"Baja",IF(AF10&lt;60%,"Media",IF(AF10&lt;80%,"A l t a",IF(AF10&gt;80%,"Muy Alta")))))</f>
        <v>Baja</v>
      </c>
      <c r="AH9" s="193">
        <f>IFERROR(AF9-(AF9*AB10)," ")</f>
        <v>0.24</v>
      </c>
      <c r="AI9" s="193" t="str">
        <f>+L9</f>
        <v>Moderado</v>
      </c>
      <c r="AJ9" s="204">
        <f>+M9</f>
        <v>0.6</v>
      </c>
      <c r="AK9" s="46" t="str">
        <f>CONCATENATE(AG9,AI9)</f>
        <v>BajaModerado</v>
      </c>
      <c r="AL9" s="193" t="str">
        <f>IFERROR(VLOOKUP(AK9,[2]Tablas!$C$34:$D$58,2,0)," ")</f>
        <v>Moderado</v>
      </c>
      <c r="AM9" s="193" t="s">
        <v>71</v>
      </c>
      <c r="AN9" s="195" t="str">
        <f>IFERROR(VLOOKUP(AL9,[2]Tablas!$A$104:$B$108,2,0)," ")</f>
        <v>Si</v>
      </c>
      <c r="AO9" s="209" t="s">
        <v>703</v>
      </c>
      <c r="AP9" s="209" t="s">
        <v>704</v>
      </c>
      <c r="AQ9" s="215" t="s">
        <v>1019</v>
      </c>
      <c r="AR9" s="220">
        <v>45291</v>
      </c>
      <c r="AS9" s="215">
        <v>45168</v>
      </c>
      <c r="AT9" s="14"/>
      <c r="AU9" s="14" t="s">
        <v>398</v>
      </c>
      <c r="AV9" s="240" t="s">
        <v>907</v>
      </c>
      <c r="AW9" s="240" t="s">
        <v>907</v>
      </c>
      <c r="AX9" s="150" t="s">
        <v>215</v>
      </c>
      <c r="AZ9" s="50" t="s">
        <v>215</v>
      </c>
      <c r="BB9" s="50" t="s">
        <v>215</v>
      </c>
    </row>
    <row r="10" spans="1:55" ht="155.25" customHeight="1">
      <c r="A10" s="193"/>
      <c r="B10" s="197"/>
      <c r="C10" s="195"/>
      <c r="D10" s="197"/>
      <c r="E10" s="195"/>
      <c r="F10" s="195"/>
      <c r="G10" s="195"/>
      <c r="H10" s="193"/>
      <c r="I10" s="193"/>
      <c r="J10" s="194"/>
      <c r="K10" s="195"/>
      <c r="L10" s="193"/>
      <c r="M10" s="194"/>
      <c r="N10" s="14"/>
      <c r="O10" s="193"/>
      <c r="P10" s="210"/>
      <c r="Q10" s="227"/>
      <c r="R10" s="227"/>
      <c r="S10" s="227"/>
      <c r="T10" s="227"/>
      <c r="U10" s="243"/>
      <c r="V10" s="243"/>
      <c r="W10" s="16"/>
      <c r="X10" s="16"/>
      <c r="Y10" s="16"/>
      <c r="Z10" s="16"/>
      <c r="AA10" s="16"/>
      <c r="AB10" s="17"/>
      <c r="AC10" s="18"/>
      <c r="AD10" s="16"/>
      <c r="AE10" s="16"/>
      <c r="AF10" s="20">
        <f>IFERROR(AF9-(AF9*AB10),0)</f>
        <v>0.24</v>
      </c>
      <c r="AG10" s="193"/>
      <c r="AH10" s="193"/>
      <c r="AI10" s="193"/>
      <c r="AJ10" s="193"/>
      <c r="AK10" s="38"/>
      <c r="AL10" s="193"/>
      <c r="AM10" s="193"/>
      <c r="AN10" s="195"/>
      <c r="AO10" s="210"/>
      <c r="AP10" s="210"/>
      <c r="AQ10" s="216"/>
      <c r="AR10" s="221"/>
      <c r="AS10" s="216"/>
      <c r="AT10" s="14"/>
      <c r="AU10" s="14"/>
      <c r="AV10" s="240"/>
      <c r="AW10" s="240"/>
    </row>
    <row r="11" spans="1:55" ht="15" customHeight="1">
      <c r="A11" s="193"/>
      <c r="B11" s="195"/>
      <c r="C11" s="195"/>
      <c r="D11" s="195"/>
      <c r="E11" s="195"/>
      <c r="F11" s="195"/>
      <c r="G11" s="195"/>
      <c r="H11" s="193"/>
      <c r="I11" s="193" t="str">
        <f>IFERROR(VLOOKUP(G11,[2]Tablas!$A$15:$C$19,3,0)," ")</f>
        <v xml:space="preserve"> </v>
      </c>
      <c r="J11" s="194" t="str">
        <f>IFERROR(VLOOKUP(G11,[2]Tablas!$A$15:$B$19,2,0)," ")</f>
        <v xml:space="preserve"> </v>
      </c>
      <c r="K11" s="195"/>
      <c r="L11" s="193" t="str">
        <f>IFERROR(VLOOKUP(K11,[2]Tablas!$A$23:$C$32,3,0)," ")</f>
        <v xml:space="preserve"> </v>
      </c>
      <c r="M11" s="194" t="str">
        <f>IFERROR(VLOOKUP(K11,[2]Tablas!$A$23:$B$32,2,0)," ")</f>
        <v xml:space="preserve"> </v>
      </c>
      <c r="N11" s="17" t="str">
        <f>CONCATENATE(I11,L11)</f>
        <v xml:space="preserve">  </v>
      </c>
      <c r="O11" s="193" t="str">
        <f>IFERROR(VLOOKUP(N11,[2]Tablas!$C$34:$D$58,2,0)," ")</f>
        <v xml:space="preserve"> </v>
      </c>
      <c r="P11" s="38"/>
      <c r="Q11" s="14" t="s">
        <v>421</v>
      </c>
      <c r="S11" s="14"/>
      <c r="T11" s="14"/>
      <c r="U11" s="14"/>
      <c r="V11" s="14"/>
      <c r="W11" s="16"/>
      <c r="X11" s="16"/>
      <c r="Y11" s="16"/>
      <c r="Z11" s="16"/>
      <c r="AA11" s="16" t="str">
        <f t="shared" si="0"/>
        <v/>
      </c>
      <c r="AB11" s="17" t="str">
        <f>IFERROR(VLOOKUP(AA11,[2]Tablas!C$73:D$78,2,0)," ")</f>
        <v xml:space="preserve"> </v>
      </c>
      <c r="AC11" s="16"/>
      <c r="AD11" s="16"/>
      <c r="AE11" s="16"/>
      <c r="AF11" s="17" t="str">
        <f>IFERROR(J11-(J11*AB11)," ")</f>
        <v xml:space="preserve"> </v>
      </c>
      <c r="AG11" s="193" t="str">
        <f>IF(AF12&lt;20%,"Muy Baja",IF(AF12&lt;40%,"Baja",IF(AF12&lt;60%,"Media",IF(AF12&lt;80%,"A l t a",IF(AF12&gt;80%,"Muy Alta")))))</f>
        <v>Muy Baja</v>
      </c>
      <c r="AH11" s="193" t="str">
        <f>IFERROR(AF11-(AF11*AB12)," ")</f>
        <v xml:space="preserve"> </v>
      </c>
      <c r="AI11" s="193" t="str">
        <f>+L11</f>
        <v xml:space="preserve"> </v>
      </c>
      <c r="AJ11" s="204" t="str">
        <f>+M11</f>
        <v xml:space="preserve"> </v>
      </c>
      <c r="AK11" s="46" t="str">
        <f>CONCATENATE(AG11,AI11)</f>
        <v xml:space="preserve">Muy Baja </v>
      </c>
      <c r="AL11" s="193" t="str">
        <f>IFERROR(VLOOKUP(AK11,[2]Tablas!$C$34:$D$58,2,0)," ")</f>
        <v xml:space="preserve"> </v>
      </c>
      <c r="AM11" s="193" t="s">
        <v>71</v>
      </c>
      <c r="AN11" s="195" t="str">
        <f>IFERROR(VLOOKUP(AL11,[2]Tablas!$A$104:$B$108,2,0)," ")</f>
        <v xml:space="preserve"> </v>
      </c>
      <c r="AO11" s="14"/>
      <c r="AP11" s="14"/>
      <c r="AQ11" s="14"/>
      <c r="AR11" s="14"/>
      <c r="AS11" s="14"/>
      <c r="AT11" s="14"/>
      <c r="AU11" s="14"/>
      <c r="AV11" s="14"/>
      <c r="AW11" s="14"/>
    </row>
    <row r="12" spans="1:55">
      <c r="A12" s="193"/>
      <c r="B12" s="195"/>
      <c r="C12" s="195"/>
      <c r="D12" s="195"/>
      <c r="E12" s="195"/>
      <c r="F12" s="195"/>
      <c r="G12" s="195"/>
      <c r="H12" s="193"/>
      <c r="I12" s="193"/>
      <c r="J12" s="194"/>
      <c r="K12" s="195"/>
      <c r="L12" s="193"/>
      <c r="M12" s="194"/>
      <c r="N12" s="14"/>
      <c r="O12" s="193"/>
      <c r="P12" s="38"/>
      <c r="Q12" s="14" t="s">
        <v>422</v>
      </c>
      <c r="S12" s="14"/>
      <c r="T12" s="14"/>
      <c r="U12" s="14"/>
      <c r="V12" s="14"/>
      <c r="W12" s="16"/>
      <c r="X12" s="16"/>
      <c r="Y12" s="16"/>
      <c r="Z12" s="16"/>
      <c r="AA12" s="16" t="str">
        <f t="shared" si="0"/>
        <v/>
      </c>
      <c r="AB12" s="17" t="str">
        <f>IFERROR(VLOOKUP(AA12,[2]Tablas!C$73:D$78,2,0)," ")</f>
        <v xml:space="preserve"> </v>
      </c>
      <c r="AC12" s="16"/>
      <c r="AD12" s="16"/>
      <c r="AE12" s="16"/>
      <c r="AF12" s="20">
        <f>IFERROR(AF11-(AF11*AB12),0)</f>
        <v>0</v>
      </c>
      <c r="AG12" s="193"/>
      <c r="AH12" s="193"/>
      <c r="AI12" s="193"/>
      <c r="AJ12" s="193"/>
      <c r="AK12" s="38"/>
      <c r="AL12" s="193"/>
      <c r="AM12" s="193"/>
      <c r="AN12" s="195"/>
      <c r="AO12" s="14"/>
      <c r="AP12" s="14"/>
      <c r="AQ12" s="14"/>
      <c r="AR12" s="14"/>
      <c r="AS12" s="14"/>
      <c r="AT12" s="14"/>
      <c r="AU12" s="14"/>
      <c r="AV12" s="14"/>
      <c r="AW12" s="14"/>
    </row>
    <row r="13" spans="1:55">
      <c r="AA13" s="16" t="str">
        <f t="shared" si="0"/>
        <v/>
      </c>
      <c r="AB13" s="17" t="str">
        <f>IFERROR(VLOOKUP(AA13,[2]Tablas!C$73:D$78,2,0)," ")</f>
        <v xml:space="preserve"> </v>
      </c>
    </row>
    <row r="14" spans="1:55" ht="18.75">
      <c r="A14" s="241" t="s">
        <v>236</v>
      </c>
      <c r="B14" s="241"/>
      <c r="C14" s="241"/>
      <c r="D14" s="241"/>
      <c r="E14" s="241"/>
      <c r="F14" s="241"/>
      <c r="G14" s="241"/>
      <c r="AA14" s="16" t="str">
        <f t="shared" si="0"/>
        <v/>
      </c>
      <c r="AB14" s="17" t="str">
        <f>IFERROR(VLOOKUP(AA14,[2]Tablas!C$73:D$78,2,0)," ")</f>
        <v xml:space="preserve"> </v>
      </c>
    </row>
    <row r="15" spans="1:55">
      <c r="AA15" s="16" t="str">
        <f t="shared" si="0"/>
        <v/>
      </c>
      <c r="AB15" s="17" t="str">
        <f>IFERROR(VLOOKUP(AA15,[2]Tablas!C$73:D$78,2,0)," ")</f>
        <v xml:space="preserve"> </v>
      </c>
    </row>
    <row r="16" spans="1:55">
      <c r="A16" s="117" t="s">
        <v>202</v>
      </c>
      <c r="B16" s="48" t="s">
        <v>203</v>
      </c>
      <c r="C16" s="234" t="s">
        <v>201</v>
      </c>
      <c r="D16" s="235"/>
      <c r="E16" s="235"/>
      <c r="F16" s="235"/>
      <c r="G16" s="236"/>
      <c r="AA16" s="16" t="str">
        <f t="shared" si="0"/>
        <v/>
      </c>
      <c r="AB16" s="17" t="str">
        <f>IFERROR(VLOOKUP(AA16,[2]Tablas!C$73:D$78,2,0)," ")</f>
        <v xml:space="preserve"> </v>
      </c>
    </row>
    <row r="17" spans="1:7" ht="143.25" customHeight="1">
      <c r="A17" s="38">
        <v>2</v>
      </c>
      <c r="B17" s="89">
        <v>45077</v>
      </c>
      <c r="C17" s="237" t="s">
        <v>705</v>
      </c>
      <c r="D17" s="238"/>
      <c r="E17" s="238"/>
      <c r="F17" s="238"/>
      <c r="G17" s="239"/>
    </row>
    <row r="18" spans="1:7" ht="75" customHeight="1">
      <c r="A18" s="38">
        <v>3</v>
      </c>
      <c r="B18" s="106">
        <v>45168</v>
      </c>
      <c r="C18" s="237" t="s">
        <v>1014</v>
      </c>
      <c r="D18" s="238"/>
      <c r="E18" s="238"/>
      <c r="F18" s="238"/>
      <c r="G18" s="239"/>
    </row>
  </sheetData>
  <mergeCells count="98">
    <mergeCell ref="AV9:AV10"/>
    <mergeCell ref="AW9:AW10"/>
    <mergeCell ref="A1:C3"/>
    <mergeCell ref="D1:AV1"/>
    <mergeCell ref="D2:AV3"/>
    <mergeCell ref="A4:B4"/>
    <mergeCell ref="A5:C5"/>
    <mergeCell ref="D5:I5"/>
    <mergeCell ref="A6:L7"/>
    <mergeCell ref="M6:AM6"/>
    <mergeCell ref="AN6:AU6"/>
    <mergeCell ref="AV6:AW6"/>
    <mergeCell ref="M7:O7"/>
    <mergeCell ref="P7:V7"/>
    <mergeCell ref="W7:X7"/>
    <mergeCell ref="Y7:AE7"/>
    <mergeCell ref="AU7:AU8"/>
    <mergeCell ref="G8:H8"/>
    <mergeCell ref="K8:L8"/>
    <mergeCell ref="AT7:AT8"/>
    <mergeCell ref="AH7:AH8"/>
    <mergeCell ref="AI7:AI8"/>
    <mergeCell ref="AQ7:AQ8"/>
    <mergeCell ref="AR7:AR8"/>
    <mergeCell ref="AS7:AS8"/>
    <mergeCell ref="AN7:AN8"/>
    <mergeCell ref="AO7:AO8"/>
    <mergeCell ref="AP7:AP8"/>
    <mergeCell ref="AJ7:AJ8"/>
    <mergeCell ref="AL7:AL8"/>
    <mergeCell ref="AM7:AM8"/>
    <mergeCell ref="AF7:AF8"/>
    <mergeCell ref="AG7:AG8"/>
    <mergeCell ref="Q9:Q10"/>
    <mergeCell ref="R9:R10"/>
    <mergeCell ref="S9:S10"/>
    <mergeCell ref="T9:T10"/>
    <mergeCell ref="U9:U10"/>
    <mergeCell ref="V9:V10"/>
    <mergeCell ref="AP9:AP10"/>
    <mergeCell ref="AQ9:AQ10"/>
    <mergeCell ref="AR9:AR10"/>
    <mergeCell ref="AS9:AS10"/>
    <mergeCell ref="AN9:AN10"/>
    <mergeCell ref="AO9:AO10"/>
    <mergeCell ref="AI9:AI10"/>
    <mergeCell ref="AJ9:AJ10"/>
    <mergeCell ref="AL9:AL10"/>
    <mergeCell ref="AM9:AM10"/>
    <mergeCell ref="AG9:AG10"/>
    <mergeCell ref="AH9:AH10"/>
    <mergeCell ref="O9:O10"/>
    <mergeCell ref="P9:P10"/>
    <mergeCell ref="A11:A12"/>
    <mergeCell ref="B11:B12"/>
    <mergeCell ref="C11:C12"/>
    <mergeCell ref="D11:D12"/>
    <mergeCell ref="E11:E12"/>
    <mergeCell ref="A9:A10"/>
    <mergeCell ref="B9:B10"/>
    <mergeCell ref="C9:C10"/>
    <mergeCell ref="D9:D10"/>
    <mergeCell ref="E9:E10"/>
    <mergeCell ref="F11:F12"/>
    <mergeCell ref="AL11:AL12"/>
    <mergeCell ref="AM11:AM12"/>
    <mergeCell ref="AN11:AN12"/>
    <mergeCell ref="A14:G14"/>
    <mergeCell ref="M11:M12"/>
    <mergeCell ref="O11:O12"/>
    <mergeCell ref="AG11:AG12"/>
    <mergeCell ref="AH11:AH12"/>
    <mergeCell ref="AI11:AI12"/>
    <mergeCell ref="AJ11:AJ12"/>
    <mergeCell ref="G11:G12"/>
    <mergeCell ref="H11:H12"/>
    <mergeCell ref="I11:I12"/>
    <mergeCell ref="J11:J12"/>
    <mergeCell ref="K11:K12"/>
    <mergeCell ref="L11:L12"/>
    <mergeCell ref="C16:G16"/>
    <mergeCell ref="C17:G17"/>
    <mergeCell ref="C18:G18"/>
    <mergeCell ref="L9:L10"/>
    <mergeCell ref="M9:M10"/>
    <mergeCell ref="F9:F10"/>
    <mergeCell ref="G9:G10"/>
    <mergeCell ref="H9:H10"/>
    <mergeCell ref="I9:I10"/>
    <mergeCell ref="J9:J10"/>
    <mergeCell ref="K9:K10"/>
    <mergeCell ref="AX6:AY6"/>
    <mergeCell ref="AZ6:BA6"/>
    <mergeCell ref="BB6:BC6"/>
    <mergeCell ref="AV7:AW7"/>
    <mergeCell ref="AX7:AY7"/>
    <mergeCell ref="AZ7:BA7"/>
    <mergeCell ref="BB7:BC7"/>
  </mergeCells>
  <conditionalFormatting sqref="I9:J9">
    <cfRule type="containsText" dxfId="1669" priority="1" operator="containsText" text="Muy Baja">
      <formula>NOT(ISERROR(SEARCH("Muy Baja",I9)))</formula>
    </cfRule>
    <cfRule type="containsText" dxfId="1668" priority="2" operator="containsText" text="Baja">
      <formula>NOT(ISERROR(SEARCH("Baja",I9)))</formula>
    </cfRule>
    <cfRule type="containsText" dxfId="1667" priority="3" operator="containsText" text="A l t a">
      <formula>NOT(ISERROR(SEARCH("A l t a",I9)))</formula>
    </cfRule>
    <cfRule type="containsText" dxfId="1666" priority="4" operator="containsText" text="Muy Alta">
      <formula>NOT(ISERROR(SEARCH("Muy Alta",I9)))</formula>
    </cfRule>
    <cfRule type="cellIs" dxfId="1665" priority="5" operator="equal">
      <formula>"Media"</formula>
    </cfRule>
  </conditionalFormatting>
  <conditionalFormatting sqref="I11:J11">
    <cfRule type="containsText" dxfId="1664" priority="28" operator="containsText" text="Muy Baja">
      <formula>NOT(ISERROR(SEARCH("Muy Baja",I11)))</formula>
    </cfRule>
    <cfRule type="containsText" dxfId="1663" priority="29" operator="containsText" text="Baja">
      <formula>NOT(ISERROR(SEARCH("Baja",I11)))</formula>
    </cfRule>
    <cfRule type="containsText" dxfId="1662" priority="30" operator="containsText" text="A l t a">
      <formula>NOT(ISERROR(SEARCH("A l t a",I11)))</formula>
    </cfRule>
    <cfRule type="containsText" dxfId="1661" priority="31" operator="containsText" text="Muy Alta">
      <formula>NOT(ISERROR(SEARCH("Muy Alta",I11)))</formula>
    </cfRule>
    <cfRule type="cellIs" dxfId="1660" priority="32" operator="equal">
      <formula>"Media"</formula>
    </cfRule>
  </conditionalFormatting>
  <conditionalFormatting sqref="L9">
    <cfRule type="containsText" dxfId="1659" priority="66" operator="containsText" text="Catastrófico">
      <formula>NOT(ISERROR(SEARCH("Catastrófico",L9)))</formula>
    </cfRule>
    <cfRule type="containsText" dxfId="1658" priority="67" operator="containsText" text="Mayor">
      <formula>NOT(ISERROR(SEARCH("Mayor",L9)))</formula>
    </cfRule>
    <cfRule type="containsText" dxfId="1657" priority="68" operator="containsText" text="Moderado">
      <formula>NOT(ISERROR(SEARCH("Moderado",L9)))</formula>
    </cfRule>
    <cfRule type="containsText" dxfId="1656" priority="69" operator="containsText" text="Menor">
      <formula>NOT(ISERROR(SEARCH("Menor",L9)))</formula>
    </cfRule>
    <cfRule type="containsText" dxfId="1655" priority="70" operator="containsText" text="Leve">
      <formula>NOT(ISERROR(SEARCH("Leve",L9)))</formula>
    </cfRule>
  </conditionalFormatting>
  <conditionalFormatting sqref="L11">
    <cfRule type="containsText" dxfId="1654" priority="33" operator="containsText" text="Catastrófico">
      <formula>NOT(ISERROR(SEARCH("Catastrófico",L11)))</formula>
    </cfRule>
    <cfRule type="containsText" dxfId="1653" priority="34" operator="containsText" text="Mayor">
      <formula>NOT(ISERROR(SEARCH("Mayor",L11)))</formula>
    </cfRule>
    <cfRule type="containsText" dxfId="1652" priority="35" operator="containsText" text="Moderado">
      <formula>NOT(ISERROR(SEARCH("Moderado",L11)))</formula>
    </cfRule>
    <cfRule type="containsText" dxfId="1651" priority="36" operator="containsText" text="Menor">
      <formula>NOT(ISERROR(SEARCH("Menor",L11)))</formula>
    </cfRule>
    <cfRule type="containsText" dxfId="1650" priority="37" operator="containsText" text="Leve">
      <formula>NOT(ISERROR(SEARCH("Leve",L11)))</formula>
    </cfRule>
  </conditionalFormatting>
  <conditionalFormatting sqref="O9:P9">
    <cfRule type="containsText" dxfId="1649" priority="6" operator="containsText" text="Extremo">
      <formula>NOT(ISERROR(SEARCH("Extremo",O9)))</formula>
    </cfRule>
    <cfRule type="containsText" dxfId="1648" priority="7" operator="containsText" text="Alto">
      <formula>NOT(ISERROR(SEARCH("Alto",O9)))</formula>
    </cfRule>
    <cfRule type="containsText" dxfId="1647" priority="8" operator="containsText" text="Moderado">
      <formula>NOT(ISERROR(SEARCH("Moderado",O9)))</formula>
    </cfRule>
    <cfRule type="containsText" dxfId="1646" priority="9" operator="containsText" text="Bajo">
      <formula>NOT(ISERROR(SEARCH("Bajo",O9)))</formula>
    </cfRule>
  </conditionalFormatting>
  <conditionalFormatting sqref="O11:Q11">
    <cfRule type="containsText" dxfId="1645" priority="24" operator="containsText" text="Extremo">
      <formula>NOT(ISERROR(SEARCH("Extremo",O11)))</formula>
    </cfRule>
    <cfRule type="containsText" dxfId="1644" priority="25" operator="containsText" text="Alto">
      <formula>NOT(ISERROR(SEARCH("Alto",O11)))</formula>
    </cfRule>
    <cfRule type="containsText" dxfId="1643" priority="26" operator="containsText" text="Moderado">
      <formula>NOT(ISERROR(SEARCH("Moderado",O11)))</formula>
    </cfRule>
    <cfRule type="containsText" dxfId="1642" priority="27" operator="containsText" text="Bajo">
      <formula>NOT(ISERROR(SEARCH("Bajo",O11)))</formula>
    </cfRule>
  </conditionalFormatting>
  <conditionalFormatting sqref="AG9">
    <cfRule type="containsText" dxfId="1641" priority="52" operator="containsText" text="Muy Baja">
      <formula>NOT(ISERROR(SEARCH("Muy Baja",AG9)))</formula>
    </cfRule>
    <cfRule type="containsText" dxfId="1640" priority="53" operator="containsText" text="Baja">
      <formula>NOT(ISERROR(SEARCH("Baja",AG9)))</formula>
    </cfRule>
    <cfRule type="containsText" dxfId="1639" priority="54" operator="containsText" text="A l t a">
      <formula>NOT(ISERROR(SEARCH("A l t a",AG9)))</formula>
    </cfRule>
    <cfRule type="containsText" dxfId="1638" priority="55" operator="containsText" text="Muy Alta">
      <formula>NOT(ISERROR(SEARCH("Muy Alta",AG9)))</formula>
    </cfRule>
    <cfRule type="cellIs" dxfId="1637" priority="56" operator="equal">
      <formula>"Media"</formula>
    </cfRule>
  </conditionalFormatting>
  <conditionalFormatting sqref="AG11">
    <cfRule type="containsText" dxfId="1636" priority="19" operator="containsText" text="Muy Baja">
      <formula>NOT(ISERROR(SEARCH("Muy Baja",AG11)))</formula>
    </cfRule>
    <cfRule type="containsText" dxfId="1635" priority="20" operator="containsText" text="Baja">
      <formula>NOT(ISERROR(SEARCH("Baja",AG11)))</formula>
    </cfRule>
    <cfRule type="containsText" dxfId="1634" priority="21" operator="containsText" text="A l t a">
      <formula>NOT(ISERROR(SEARCH("A l t a",AG11)))</formula>
    </cfRule>
    <cfRule type="containsText" dxfId="1633" priority="22" operator="containsText" text="Muy Alta">
      <formula>NOT(ISERROR(SEARCH("Muy Alta",AG11)))</formula>
    </cfRule>
    <cfRule type="cellIs" dxfId="1632" priority="23" operator="equal">
      <formula>"Media"</formula>
    </cfRule>
  </conditionalFormatting>
  <conditionalFormatting sqref="AI9">
    <cfRule type="containsText" dxfId="1631" priority="47" operator="containsText" text="Catastrófico">
      <formula>NOT(ISERROR(SEARCH("Catastrófico",AI9)))</formula>
    </cfRule>
    <cfRule type="containsText" dxfId="1630" priority="48" operator="containsText" text="Mayor">
      <formula>NOT(ISERROR(SEARCH("Mayor",AI9)))</formula>
    </cfRule>
    <cfRule type="containsText" dxfId="1629" priority="49" operator="containsText" text="Moderado">
      <formula>NOT(ISERROR(SEARCH("Moderado",AI9)))</formula>
    </cfRule>
    <cfRule type="containsText" dxfId="1628" priority="50" operator="containsText" text="Menor">
      <formula>NOT(ISERROR(SEARCH("Menor",AI9)))</formula>
    </cfRule>
    <cfRule type="containsText" dxfId="1627" priority="51" operator="containsText" text="Leve">
      <formula>NOT(ISERROR(SEARCH("Leve",AI9)))</formula>
    </cfRule>
  </conditionalFormatting>
  <conditionalFormatting sqref="AI11">
    <cfRule type="containsText" dxfId="1626" priority="14" operator="containsText" text="Catastrófico">
      <formula>NOT(ISERROR(SEARCH("Catastrófico",AI11)))</formula>
    </cfRule>
    <cfRule type="containsText" dxfId="1625" priority="15" operator="containsText" text="Mayor">
      <formula>NOT(ISERROR(SEARCH("Mayor",AI11)))</formula>
    </cfRule>
    <cfRule type="containsText" dxfId="1624" priority="16" operator="containsText" text="Moderado">
      <formula>NOT(ISERROR(SEARCH("Moderado",AI11)))</formula>
    </cfRule>
    <cfRule type="containsText" dxfId="1623" priority="17" operator="containsText" text="Menor">
      <formula>NOT(ISERROR(SEARCH("Menor",AI11)))</formula>
    </cfRule>
    <cfRule type="containsText" dxfId="1622" priority="18" operator="containsText" text="Leve">
      <formula>NOT(ISERROR(SEARCH("Leve",AI11)))</formula>
    </cfRule>
  </conditionalFormatting>
  <conditionalFormatting sqref="AL9">
    <cfRule type="containsText" dxfId="1621" priority="43" operator="containsText" text="Extremo">
      <formula>NOT(ISERROR(SEARCH("Extremo",AL9)))</formula>
    </cfRule>
    <cfRule type="containsText" dxfId="1620" priority="44" operator="containsText" text="Alto">
      <formula>NOT(ISERROR(SEARCH("Alto",AL9)))</formula>
    </cfRule>
    <cfRule type="containsText" dxfId="1619" priority="45" operator="containsText" text="Moderado">
      <formula>NOT(ISERROR(SEARCH("Moderado",AL9)))</formula>
    </cfRule>
    <cfRule type="containsText" dxfId="1618" priority="46" operator="containsText" text="Bajo">
      <formula>NOT(ISERROR(SEARCH("Bajo",AL9)))</formula>
    </cfRule>
  </conditionalFormatting>
  <conditionalFormatting sqref="AL11">
    <cfRule type="containsText" dxfId="1617" priority="10" operator="containsText" text="Extremo">
      <formula>NOT(ISERROR(SEARCH("Extremo",AL11)))</formula>
    </cfRule>
    <cfRule type="containsText" dxfId="1616" priority="11" operator="containsText" text="Alto">
      <formula>NOT(ISERROR(SEARCH("Alto",AL11)))</formula>
    </cfRule>
    <cfRule type="containsText" dxfId="1615" priority="12" operator="containsText" text="Moderado">
      <formula>NOT(ISERROR(SEARCH("Moderado",AL11)))</formula>
    </cfRule>
    <cfRule type="containsText" dxfId="1614" priority="13" operator="containsText" text="Bajo">
      <formula>NOT(ISERROR(SEARCH("Bajo",AL11)))</formula>
    </cfRule>
  </conditionalFormatting>
  <pageMargins left="0.25" right="0.25" top="0.75" bottom="0.75" header="0.3" footer="0.3"/>
  <pageSetup paperSize="5" scale="86" fitToWidth="0" orientation="landscape" r:id="rId1"/>
  <headerFooter>
    <oddFooter>&amp;RCódigo: GMC-F-05
Vigencia: 18/03/2023
Versión: 05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D540-5A9C-4095-8C57-E9E7A443DD0F}">
  <sheetPr>
    <tabColor rgb="FF00B050"/>
    <pageSetUpPr fitToPage="1"/>
  </sheetPr>
  <dimension ref="A1:BC16"/>
  <sheetViews>
    <sheetView topLeftCell="Q8" zoomScale="120" zoomScaleNormal="120" workbookViewId="0">
      <selection activeCell="R13" sqref="R13"/>
    </sheetView>
  </sheetViews>
  <sheetFormatPr baseColWidth="10" defaultRowHeight="15"/>
  <cols>
    <col min="2" max="2" width="14" customWidth="1"/>
    <col min="3" max="3" width="21.85546875" customWidth="1"/>
    <col min="4" max="4" width="34"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41.28515625" customWidth="1"/>
    <col min="18" max="18" width="37" customWidth="1"/>
    <col min="19" max="19" width="28.28515625" customWidth="1"/>
    <col min="20" max="21" width="28.140625" customWidth="1"/>
    <col min="22" max="22" width="31.710937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21.285156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257" t="s">
        <v>765</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9"/>
      <c r="AW1" s="55" t="s">
        <v>983</v>
      </c>
    </row>
    <row r="2" spans="1:55" ht="22.5" customHeight="1">
      <c r="A2" s="172"/>
      <c r="B2" s="172"/>
      <c r="C2" s="172"/>
      <c r="D2" s="193" t="s">
        <v>239</v>
      </c>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55" t="s">
        <v>984</v>
      </c>
    </row>
    <row r="3" spans="1:55" ht="22.5" customHeight="1">
      <c r="A3" s="172"/>
      <c r="B3" s="172"/>
      <c r="C3" s="172"/>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55" t="s">
        <v>985</v>
      </c>
    </row>
    <row r="4" spans="1:55">
      <c r="A4" s="171"/>
      <c r="B4" s="171"/>
    </row>
    <row r="5" spans="1:55" ht="72" customHeight="1">
      <c r="A5" s="260" t="s">
        <v>238</v>
      </c>
      <c r="B5" s="260"/>
      <c r="C5" s="260"/>
      <c r="D5" s="175" t="s">
        <v>766</v>
      </c>
      <c r="E5" s="175"/>
      <c r="F5" s="175"/>
      <c r="G5" s="175"/>
      <c r="H5" s="175"/>
      <c r="I5" s="175"/>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226</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51" t="s">
        <v>275</v>
      </c>
      <c r="AW8" s="51" t="s">
        <v>276</v>
      </c>
      <c r="AX8" s="51" t="s">
        <v>275</v>
      </c>
      <c r="AY8" s="51" t="s">
        <v>276</v>
      </c>
      <c r="AZ8" s="51" t="s">
        <v>275</v>
      </c>
      <c r="BA8" s="51" t="s">
        <v>276</v>
      </c>
      <c r="BB8" s="51" t="s">
        <v>275</v>
      </c>
      <c r="BC8" s="51" t="s">
        <v>276</v>
      </c>
    </row>
    <row r="9" spans="1:55" s="7" customFormat="1" ht="160.5" customHeight="1">
      <c r="A9" s="193">
        <v>1</v>
      </c>
      <c r="B9" s="197" t="s">
        <v>234</v>
      </c>
      <c r="C9" s="195" t="s">
        <v>767</v>
      </c>
      <c r="D9" s="195" t="s">
        <v>768</v>
      </c>
      <c r="E9" s="195" t="s">
        <v>769</v>
      </c>
      <c r="F9" s="195" t="s">
        <v>61</v>
      </c>
      <c r="G9" s="195" t="s">
        <v>10</v>
      </c>
      <c r="H9" s="193">
        <v>24</v>
      </c>
      <c r="I9" s="193" t="str">
        <f>IFERROR(VLOOKUP(G9,[3]Tablas!$A$15:$C$19,3,0)," ")</f>
        <v>Baja</v>
      </c>
      <c r="J9" s="194">
        <f>IFERROR(VLOOKUP(G9,[3]Tablas!$A$15:$B$19,2,0)," ")</f>
        <v>0.4</v>
      </c>
      <c r="K9" s="195" t="s">
        <v>75</v>
      </c>
      <c r="L9" s="193" t="str">
        <f>IFERROR(VLOOKUP(K9,[3]Tablas!$A$23:$C$32,3,0)," ")</f>
        <v>Mayor</v>
      </c>
      <c r="M9" s="194">
        <f>IFERROR(VLOOKUP(K9,[3]Tablas!$A$23:$B$32,2,0)," ")</f>
        <v>0.8</v>
      </c>
      <c r="N9" s="17" t="str">
        <f>CONCATENATE(I9,L9)</f>
        <v>BajaMayor</v>
      </c>
      <c r="O9" s="193" t="str">
        <f>IFERROR(VLOOKUP(N9,[3]Tablas!$C$34:$D$58,2,0)," ")</f>
        <v>Alto</v>
      </c>
      <c r="P9" s="209" t="s">
        <v>700</v>
      </c>
      <c r="Q9" s="249" t="s">
        <v>770</v>
      </c>
      <c r="R9" s="249" t="s">
        <v>771</v>
      </c>
      <c r="S9" s="249" t="s">
        <v>772</v>
      </c>
      <c r="T9" s="251" t="s">
        <v>302</v>
      </c>
      <c r="U9" s="249" t="s">
        <v>773</v>
      </c>
      <c r="V9" s="249" t="s">
        <v>774</v>
      </c>
      <c r="W9" s="16" t="s">
        <v>69</v>
      </c>
      <c r="X9" s="16"/>
      <c r="Y9" s="16" t="s">
        <v>48</v>
      </c>
      <c r="Z9" s="16" t="s">
        <v>51</v>
      </c>
      <c r="AA9" s="16" t="str">
        <f t="shared" ref="AA9" si="0">CONCATENATE(Y9,Z9)</f>
        <v>PreventivoManual</v>
      </c>
      <c r="AB9" s="17">
        <f>IFERROR(VLOOKUP(AA9,[3]Tablas!C73:D78,2,0)," ")</f>
        <v>0.4</v>
      </c>
      <c r="AC9" s="16" t="s">
        <v>53</v>
      </c>
      <c r="AD9" s="16" t="s">
        <v>55</v>
      </c>
      <c r="AE9" s="16"/>
      <c r="AF9" s="17">
        <f>J9-(J9*AB9)</f>
        <v>0.24</v>
      </c>
      <c r="AG9" s="193" t="str">
        <f>IF(AF10&lt;20%,"Muy Baja",IF(AF10&lt;40%,"Baja",IF(AF10&lt;60%,"Media",IF(AF10&lt;80%,"A l t a",IF(AF10&gt;80%,"Muy Alta")))))</f>
        <v>Muy Baja</v>
      </c>
      <c r="AH9" s="204">
        <f>+AF9-(AF9*AB10)</f>
        <v>0.24</v>
      </c>
      <c r="AI9" s="193" t="str">
        <f>+L9</f>
        <v>Mayor</v>
      </c>
      <c r="AJ9" s="204">
        <f>+M9</f>
        <v>0.8</v>
      </c>
      <c r="AK9" s="46" t="str">
        <f>CONCATENATE(AG9,AI9)</f>
        <v>Muy BajaMayor</v>
      </c>
      <c r="AL9" s="193" t="str">
        <f>IFERROR(VLOOKUP(AK9,[3]Tablas!$C$34:$D$58,2,0)," ")</f>
        <v>Alto</v>
      </c>
      <c r="AM9" s="193" t="s">
        <v>71</v>
      </c>
      <c r="AN9" s="195" t="str">
        <f>VLOOKUP(AL9,[3]Tablas!$A$104:$B$108,2,0)</f>
        <v>Si</v>
      </c>
      <c r="AO9" s="247" t="s">
        <v>775</v>
      </c>
      <c r="AP9" s="247" t="s">
        <v>776</v>
      </c>
      <c r="AQ9" s="253">
        <v>45078</v>
      </c>
      <c r="AR9" s="215">
        <v>45291</v>
      </c>
      <c r="AS9" s="16"/>
      <c r="AT9" s="16"/>
      <c r="AU9" s="16"/>
      <c r="AV9" s="255" t="s">
        <v>908</v>
      </c>
      <c r="AW9" s="256"/>
    </row>
    <row r="10" spans="1:55" ht="126" customHeight="1">
      <c r="A10" s="193"/>
      <c r="B10" s="197"/>
      <c r="C10" s="195"/>
      <c r="D10" s="195"/>
      <c r="E10" s="195"/>
      <c r="F10" s="195"/>
      <c r="G10" s="195"/>
      <c r="H10" s="193"/>
      <c r="I10" s="193"/>
      <c r="J10" s="194"/>
      <c r="K10" s="195"/>
      <c r="L10" s="193"/>
      <c r="M10" s="194"/>
      <c r="N10" s="14"/>
      <c r="O10" s="193"/>
      <c r="P10" s="210"/>
      <c r="Q10" s="250"/>
      <c r="R10" s="250"/>
      <c r="S10" s="250"/>
      <c r="T10" s="252"/>
      <c r="U10" s="250"/>
      <c r="V10" s="250"/>
      <c r="W10" s="16"/>
      <c r="X10" s="16"/>
      <c r="Y10" s="16"/>
      <c r="Z10" s="16"/>
      <c r="AA10" s="16"/>
      <c r="AB10" s="17"/>
      <c r="AC10" s="16"/>
      <c r="AD10" s="16"/>
      <c r="AE10" s="16"/>
      <c r="AF10" s="20"/>
      <c r="AG10" s="193"/>
      <c r="AH10" s="193"/>
      <c r="AI10" s="193"/>
      <c r="AJ10" s="193"/>
      <c r="AK10" s="38"/>
      <c r="AL10" s="193"/>
      <c r="AM10" s="193"/>
      <c r="AN10" s="195"/>
      <c r="AO10" s="248"/>
      <c r="AP10" s="248"/>
      <c r="AQ10" s="254"/>
      <c r="AR10" s="216"/>
      <c r="AS10" s="14"/>
      <c r="AT10" s="14"/>
      <c r="AU10" s="14"/>
      <c r="AV10" s="255"/>
      <c r="AW10" s="256"/>
    </row>
    <row r="12" spans="1:55" ht="18.75">
      <c r="A12" s="241" t="s">
        <v>236</v>
      </c>
      <c r="B12" s="241"/>
      <c r="C12" s="241"/>
      <c r="D12" s="241"/>
      <c r="E12" s="241"/>
      <c r="F12" s="241"/>
      <c r="G12" s="241"/>
    </row>
    <row r="14" spans="1:55">
      <c r="A14" s="39" t="s">
        <v>202</v>
      </c>
      <c r="B14" s="39" t="s">
        <v>203</v>
      </c>
      <c r="C14" s="234" t="s">
        <v>201</v>
      </c>
      <c r="D14" s="235"/>
      <c r="E14" s="235"/>
      <c r="F14" s="235"/>
      <c r="G14" s="236"/>
    </row>
    <row r="15" spans="1:55" ht="85.5" customHeight="1">
      <c r="A15" s="38">
        <v>1</v>
      </c>
      <c r="B15" s="106">
        <v>45092</v>
      </c>
      <c r="C15" s="237" t="s">
        <v>777</v>
      </c>
      <c r="D15" s="238"/>
      <c r="E15" s="238"/>
      <c r="F15" s="238"/>
      <c r="G15" s="239"/>
    </row>
    <row r="16" spans="1:55">
      <c r="A16" s="14"/>
      <c r="B16" s="18"/>
      <c r="C16" s="244"/>
      <c r="D16" s="245"/>
      <c r="E16" s="245"/>
      <c r="F16" s="245"/>
      <c r="G16" s="246"/>
    </row>
  </sheetData>
  <mergeCells count="75">
    <mergeCell ref="AV9:AW10"/>
    <mergeCell ref="A1:C3"/>
    <mergeCell ref="D1:AV1"/>
    <mergeCell ref="D2:AV3"/>
    <mergeCell ref="A4:B4"/>
    <mergeCell ref="A5:C5"/>
    <mergeCell ref="D5:I5"/>
    <mergeCell ref="AJ7:AJ8"/>
    <mergeCell ref="AL7:AL8"/>
    <mergeCell ref="AM7:AM8"/>
    <mergeCell ref="AN7:AN8"/>
    <mergeCell ref="A6:L7"/>
    <mergeCell ref="M6:AM6"/>
    <mergeCell ref="AN6:AU6"/>
    <mergeCell ref="M7:O7"/>
    <mergeCell ref="P7:V7"/>
    <mergeCell ref="W7:X7"/>
    <mergeCell ref="Y7:AE7"/>
    <mergeCell ref="AF7:AF8"/>
    <mergeCell ref="AG7:AG8"/>
    <mergeCell ref="AU7:AU8"/>
    <mergeCell ref="AO7:AO8"/>
    <mergeCell ref="AP7:AP8"/>
    <mergeCell ref="AQ7:AQ8"/>
    <mergeCell ref="AR7:AR8"/>
    <mergeCell ref="AS7:AS8"/>
    <mergeCell ref="AT7:AT8"/>
    <mergeCell ref="AH7:AH8"/>
    <mergeCell ref="AI7:AI8"/>
    <mergeCell ref="G8:H8"/>
    <mergeCell ref="K8:L8"/>
    <mergeCell ref="A9:A10"/>
    <mergeCell ref="B9:B10"/>
    <mergeCell ref="C9:C10"/>
    <mergeCell ref="D9:D10"/>
    <mergeCell ref="E9:E10"/>
    <mergeCell ref="R9:R10"/>
    <mergeCell ref="F9:F10"/>
    <mergeCell ref="G9:G10"/>
    <mergeCell ref="H9:H10"/>
    <mergeCell ref="I9:I10"/>
    <mergeCell ref="J9:J10"/>
    <mergeCell ref="K9:K10"/>
    <mergeCell ref="AQ9:AQ10"/>
    <mergeCell ref="AR9:AR10"/>
    <mergeCell ref="AI9:AI10"/>
    <mergeCell ref="AJ9:AJ10"/>
    <mergeCell ref="AL9:AL10"/>
    <mergeCell ref="AM9:AM10"/>
    <mergeCell ref="AN9:AN10"/>
    <mergeCell ref="AO9:AO10"/>
    <mergeCell ref="A12:G12"/>
    <mergeCell ref="C14:G14"/>
    <mergeCell ref="C15:G15"/>
    <mergeCell ref="C16:G16"/>
    <mergeCell ref="AP9:AP10"/>
    <mergeCell ref="S9:S10"/>
    <mergeCell ref="T9:T10"/>
    <mergeCell ref="U9:U10"/>
    <mergeCell ref="V9:V10"/>
    <mergeCell ref="AG9:AG10"/>
    <mergeCell ref="AH9:AH10"/>
    <mergeCell ref="L9:L10"/>
    <mergeCell ref="M9:M10"/>
    <mergeCell ref="O9:O10"/>
    <mergeCell ref="P9:P10"/>
    <mergeCell ref="Q9:Q10"/>
    <mergeCell ref="AX6:AY6"/>
    <mergeCell ref="AZ6:BA6"/>
    <mergeCell ref="BB6:BC6"/>
    <mergeCell ref="AV7:AW7"/>
    <mergeCell ref="AX7:AY7"/>
    <mergeCell ref="AZ7:BA7"/>
    <mergeCell ref="BB7:BC7"/>
    <mergeCell ref="AV6:AW6"/>
  </mergeCells>
  <conditionalFormatting sqref="I9:J9">
    <cfRule type="containsText" dxfId="1613" priority="43" operator="containsText" text="Muy Baja">
      <formula>NOT(ISERROR(SEARCH("Muy Baja",I9)))</formula>
    </cfRule>
    <cfRule type="containsText" dxfId="1612" priority="44" operator="containsText" text="Baja">
      <formula>NOT(ISERROR(SEARCH("Baja",I9)))</formula>
    </cfRule>
    <cfRule type="containsText" dxfId="1611" priority="45" operator="containsText" text="A l t a">
      <formula>NOT(ISERROR(SEARCH("A l t a",I9)))</formula>
    </cfRule>
    <cfRule type="containsText" dxfId="1610" priority="46" operator="containsText" text="Muy Alta">
      <formula>NOT(ISERROR(SEARCH("Muy Alta",I9)))</formula>
    </cfRule>
    <cfRule type="cellIs" dxfId="1609" priority="47" operator="equal">
      <formula>"Media"</formula>
    </cfRule>
  </conditionalFormatting>
  <conditionalFormatting sqref="L9">
    <cfRule type="containsText" dxfId="1608" priority="52" operator="containsText" text="Catastrófico">
      <formula>NOT(ISERROR(SEARCH("Catastrófico",L9)))</formula>
    </cfRule>
    <cfRule type="containsText" dxfId="1607" priority="53" operator="containsText" text="Mayor">
      <formula>NOT(ISERROR(SEARCH("Mayor",L9)))</formula>
    </cfRule>
    <cfRule type="containsText" dxfId="1606" priority="54" operator="containsText" text="Moderado">
      <formula>NOT(ISERROR(SEARCH("Moderado",L9)))</formula>
    </cfRule>
    <cfRule type="containsText" dxfId="1605" priority="55" operator="containsText" text="Menor">
      <formula>NOT(ISERROR(SEARCH("Menor",L9)))</formula>
    </cfRule>
    <cfRule type="containsText" dxfId="1604" priority="56" operator="containsText" text="Leve">
      <formula>NOT(ISERROR(SEARCH("Leve",L9)))</formula>
    </cfRule>
  </conditionalFormatting>
  <conditionalFormatting sqref="O9:P9">
    <cfRule type="containsText" dxfId="1603" priority="48" operator="containsText" text="Extremo">
      <formula>NOT(ISERROR(SEARCH("Extremo",O9)))</formula>
    </cfRule>
    <cfRule type="containsText" dxfId="1602" priority="49" operator="containsText" text="Alto">
      <formula>NOT(ISERROR(SEARCH("Alto",O9)))</formula>
    </cfRule>
    <cfRule type="containsText" dxfId="1601" priority="50" operator="containsText" text="Moderado">
      <formula>NOT(ISERROR(SEARCH("Moderado",O9)))</formula>
    </cfRule>
    <cfRule type="containsText" dxfId="1600" priority="51" operator="containsText" text="Bajo">
      <formula>NOT(ISERROR(SEARCH("Bajo",O9)))</formula>
    </cfRule>
  </conditionalFormatting>
  <conditionalFormatting sqref="AG9">
    <cfRule type="containsText" dxfId="1599" priority="38" operator="containsText" text="Muy Baja">
      <formula>NOT(ISERROR(SEARCH("Muy Baja",AG9)))</formula>
    </cfRule>
    <cfRule type="containsText" dxfId="1598" priority="39" operator="containsText" text="Baja">
      <formula>NOT(ISERROR(SEARCH("Baja",AG9)))</formula>
    </cfRule>
    <cfRule type="containsText" dxfId="1597" priority="40" operator="containsText" text="A l t a">
      <formula>NOT(ISERROR(SEARCH("A l t a",AG9)))</formula>
    </cfRule>
    <cfRule type="containsText" dxfId="1596" priority="41" operator="containsText" text="Muy Alta">
      <formula>NOT(ISERROR(SEARCH("Muy Alta",AG9)))</formula>
    </cfRule>
    <cfRule type="cellIs" dxfId="1595" priority="42" operator="equal">
      <formula>"Media"</formula>
    </cfRule>
  </conditionalFormatting>
  <conditionalFormatting sqref="AI9">
    <cfRule type="containsText" dxfId="1594" priority="33" operator="containsText" text="Catastrófico">
      <formula>NOT(ISERROR(SEARCH("Catastrófico",AI9)))</formula>
    </cfRule>
    <cfRule type="containsText" dxfId="1593" priority="34" operator="containsText" text="Mayor">
      <formula>NOT(ISERROR(SEARCH("Mayor",AI9)))</formula>
    </cfRule>
    <cfRule type="containsText" dxfId="1592" priority="35" operator="containsText" text="Moderado">
      <formula>NOT(ISERROR(SEARCH("Moderado",AI9)))</formula>
    </cfRule>
    <cfRule type="containsText" dxfId="1591" priority="36" operator="containsText" text="Menor">
      <formula>NOT(ISERROR(SEARCH("Menor",AI9)))</formula>
    </cfRule>
    <cfRule type="containsText" dxfId="1590" priority="37" operator="containsText" text="Leve">
      <formula>NOT(ISERROR(SEARCH("Leve",AI9)))</formula>
    </cfRule>
  </conditionalFormatting>
  <conditionalFormatting sqref="AL9">
    <cfRule type="containsText" dxfId="1589" priority="29" operator="containsText" text="Extremo">
      <formula>NOT(ISERROR(SEARCH("Extremo",AL9)))</formula>
    </cfRule>
    <cfRule type="containsText" dxfId="1588" priority="30" operator="containsText" text="Alto">
      <formula>NOT(ISERROR(SEARCH("Alto",AL9)))</formula>
    </cfRule>
    <cfRule type="containsText" dxfId="1587" priority="31" operator="containsText" text="Moderado">
      <formula>NOT(ISERROR(SEARCH("Moderado",AL9)))</formula>
    </cfRule>
    <cfRule type="containsText" dxfId="1586" priority="32" operator="containsText" text="Bajo">
      <formula>NOT(ISERROR(SEARCH("Bajo",AL9)))</formula>
    </cfRule>
  </conditionalFormatting>
  <pageMargins left="0.25" right="0.25" top="0.75" bottom="0.75" header="0.3" footer="0.3"/>
  <pageSetup paperSize="5" scale="93" fitToWidth="0" orientation="landscape" r:id="rId1"/>
  <headerFooter>
    <oddFooter>&amp;RCódigo: GMC-F-05
Vigencia: 18/03/2023
Versión: 05</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DFFE-98CD-4542-A8F1-FB87C22872EC}">
  <sheetPr>
    <tabColor rgb="FF00B050"/>
    <pageSetUpPr fitToPage="1"/>
  </sheetPr>
  <dimension ref="A1:BC20"/>
  <sheetViews>
    <sheetView topLeftCell="O9" zoomScale="89" zoomScaleNormal="89" workbookViewId="0">
      <selection activeCell="S9" sqref="S9:S14"/>
    </sheetView>
  </sheetViews>
  <sheetFormatPr baseColWidth="10" defaultRowHeight="15"/>
  <cols>
    <col min="2" max="2" width="16.42578125" customWidth="1"/>
    <col min="3" max="3" width="25.42578125" customWidth="1"/>
    <col min="4" max="4" width="29.1406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50.710937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41.57031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263" t="s">
        <v>240</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55" t="s">
        <v>734</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709</v>
      </c>
    </row>
    <row r="4" spans="1:55">
      <c r="A4" s="171"/>
      <c r="B4" s="171"/>
    </row>
    <row r="5" spans="1:55" ht="51.75" customHeight="1">
      <c r="A5" s="174" t="s">
        <v>238</v>
      </c>
      <c r="B5" s="174"/>
      <c r="C5" s="174"/>
      <c r="D5" s="195" t="s">
        <v>237</v>
      </c>
      <c r="E5" s="195"/>
      <c r="F5" s="195"/>
      <c r="G5" s="195"/>
      <c r="H5" s="195"/>
      <c r="I5" s="19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226</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232</v>
      </c>
      <c r="E8" s="21" t="s">
        <v>233</v>
      </c>
      <c r="F8" s="21" t="s">
        <v>82</v>
      </c>
      <c r="G8" s="196" t="s">
        <v>83</v>
      </c>
      <c r="H8" s="196"/>
      <c r="I8" s="21" t="s">
        <v>1</v>
      </c>
      <c r="J8" s="21" t="s">
        <v>2</v>
      </c>
      <c r="K8" s="196" t="s">
        <v>84</v>
      </c>
      <c r="L8" s="19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51" t="s">
        <v>275</v>
      </c>
      <c r="AW8" s="51" t="s">
        <v>276</v>
      </c>
      <c r="AX8" s="51" t="s">
        <v>275</v>
      </c>
      <c r="AY8" s="51" t="s">
        <v>276</v>
      </c>
      <c r="AZ8" s="51" t="s">
        <v>275</v>
      </c>
      <c r="BA8" s="51" t="s">
        <v>276</v>
      </c>
      <c r="BB8" s="51" t="s">
        <v>275</v>
      </c>
      <c r="BC8" s="51" t="s">
        <v>276</v>
      </c>
    </row>
    <row r="9" spans="1:55" s="7" customFormat="1" ht="111" customHeight="1">
      <c r="A9" s="193">
        <v>1</v>
      </c>
      <c r="B9" s="197" t="s">
        <v>234</v>
      </c>
      <c r="C9" s="195" t="s">
        <v>235</v>
      </c>
      <c r="D9" s="195" t="s">
        <v>205</v>
      </c>
      <c r="E9" s="209" t="s">
        <v>206</v>
      </c>
      <c r="F9" s="195" t="s">
        <v>61</v>
      </c>
      <c r="G9" s="195" t="s">
        <v>11</v>
      </c>
      <c r="H9" s="193">
        <v>288</v>
      </c>
      <c r="I9" s="193" t="str">
        <f>IFERROR(VLOOKUP(G9,[4]Tablas!$A$15:$C$19,3,0)," ")</f>
        <v>Media</v>
      </c>
      <c r="J9" s="194">
        <f>IFERROR(VLOOKUP(G9,[4]Tablas!$A$15:$B$19,2,0)," ")</f>
        <v>0.6</v>
      </c>
      <c r="K9" s="195" t="s">
        <v>75</v>
      </c>
      <c r="L9" s="193" t="str">
        <f>IFERROR(VLOOKUP(K9,[4]Tablas!$A$23:$C$32,3,0)," ")</f>
        <v>Mayor</v>
      </c>
      <c r="M9" s="194">
        <f>IFERROR(VLOOKUP(K9,[4]Tablas!$A$23:$B$32,2,0)," ")</f>
        <v>0.8</v>
      </c>
      <c r="N9" s="17" t="str">
        <f>CONCATENATE(I9,L9)</f>
        <v>MediaMayor</v>
      </c>
      <c r="O9" s="193" t="str">
        <f>IFERROR(VLOOKUP(N9,[4]Tablas!$C$34:$D$58,2,0)," ")</f>
        <v>Alto</v>
      </c>
      <c r="P9" s="209" t="s">
        <v>207</v>
      </c>
      <c r="Q9" s="49" t="s">
        <v>622</v>
      </c>
      <c r="R9" s="49" t="s">
        <v>208</v>
      </c>
      <c r="S9" s="49" t="s">
        <v>623</v>
      </c>
      <c r="T9" s="49" t="s">
        <v>209</v>
      </c>
      <c r="U9" s="49" t="s">
        <v>210</v>
      </c>
      <c r="V9" s="226" t="s">
        <v>211</v>
      </c>
      <c r="W9" s="16" t="s">
        <v>69</v>
      </c>
      <c r="X9" s="16"/>
      <c r="Y9" s="16" t="s">
        <v>48</v>
      </c>
      <c r="Z9" s="16" t="s">
        <v>51</v>
      </c>
      <c r="AA9" s="16" t="str">
        <f t="shared" ref="AA9:AA14" si="0">CONCATENATE(Y9,Z9)</f>
        <v>PreventivoManual</v>
      </c>
      <c r="AB9" s="17">
        <f>IFERROR(VLOOKUP(AA9,[4]Tablas!C$73:D$78,2,0)," ")</f>
        <v>0.4</v>
      </c>
      <c r="AC9" s="16" t="s">
        <v>53</v>
      </c>
      <c r="AD9" s="16" t="s">
        <v>55</v>
      </c>
      <c r="AE9" s="16" t="s">
        <v>212</v>
      </c>
      <c r="AF9" s="17">
        <f>J9-(J9*AB9)</f>
        <v>0.36</v>
      </c>
      <c r="AG9" s="193" t="str">
        <f>IF(AF10&lt;20%,"Muy Baja",IF(AF10&lt;40%,"Baja",IF(AF10&lt;60%,"Media",IF(AF10&lt;80%,"A l t a",IF(AF10&gt;80%,"Muy Alta")))))</f>
        <v>Baja</v>
      </c>
      <c r="AH9" s="204">
        <f>+AF9-(AF9*AB10)</f>
        <v>0.216</v>
      </c>
      <c r="AI9" s="193" t="str">
        <f>+L9</f>
        <v>Mayor</v>
      </c>
      <c r="AJ9" s="204">
        <f>+M9</f>
        <v>0.8</v>
      </c>
      <c r="AK9" s="46" t="str">
        <f>CONCATENATE(AG9,AI9)</f>
        <v>BajaMayor</v>
      </c>
      <c r="AL9" s="193" t="str">
        <f>IFERROR(VLOOKUP(AK9,[4]Tablas!$C$34:$D$58,2,0)," ")</f>
        <v>Alto</v>
      </c>
      <c r="AM9" s="193" t="s">
        <v>71</v>
      </c>
      <c r="AN9" s="195" t="str">
        <f>VLOOKUP(AL9,[4]Tablas!$A$104:$B$108,2,0)</f>
        <v>Si</v>
      </c>
      <c r="AO9" s="209" t="s">
        <v>213</v>
      </c>
      <c r="AP9" s="209" t="s">
        <v>214</v>
      </c>
      <c r="AQ9" s="261">
        <v>45047</v>
      </c>
      <c r="AR9" s="215">
        <v>45291</v>
      </c>
      <c r="AS9" s="16"/>
      <c r="AT9" s="16"/>
      <c r="AU9" s="16"/>
      <c r="AV9" s="271" t="s">
        <v>909</v>
      </c>
      <c r="AW9" s="272"/>
      <c r="AX9" s="16"/>
      <c r="AY9" s="16"/>
      <c r="AZ9" s="16"/>
      <c r="BA9" s="16"/>
      <c r="BB9" s="16"/>
      <c r="BC9" s="16"/>
    </row>
    <row r="10" spans="1:55" ht="126" customHeight="1">
      <c r="A10" s="193"/>
      <c r="B10" s="197"/>
      <c r="C10" s="195"/>
      <c r="D10" s="195"/>
      <c r="E10" s="210"/>
      <c r="F10" s="195"/>
      <c r="G10" s="195"/>
      <c r="H10" s="193"/>
      <c r="I10" s="193"/>
      <c r="J10" s="194"/>
      <c r="K10" s="195"/>
      <c r="L10" s="193"/>
      <c r="M10" s="194"/>
      <c r="N10" s="14"/>
      <c r="O10" s="193"/>
      <c r="P10" s="210"/>
      <c r="Q10" s="49" t="s">
        <v>624</v>
      </c>
      <c r="R10" s="49" t="s">
        <v>216</v>
      </c>
      <c r="S10" s="49" t="s">
        <v>625</v>
      </c>
      <c r="T10" s="49" t="s">
        <v>217</v>
      </c>
      <c r="U10" s="49" t="s">
        <v>626</v>
      </c>
      <c r="V10" s="227"/>
      <c r="W10" s="16" t="s">
        <v>69</v>
      </c>
      <c r="X10" s="16"/>
      <c r="Y10" s="16" t="s">
        <v>48</v>
      </c>
      <c r="Z10" s="16" t="s">
        <v>51</v>
      </c>
      <c r="AA10" s="16" t="str">
        <f t="shared" si="0"/>
        <v>PreventivoManual</v>
      </c>
      <c r="AB10" s="17">
        <f>IFERROR(VLOOKUP(AA10,[4]Tablas!C74:D79,2,0)," ")</f>
        <v>0.4</v>
      </c>
      <c r="AC10" s="16" t="s">
        <v>53</v>
      </c>
      <c r="AD10" s="16" t="s">
        <v>55</v>
      </c>
      <c r="AE10" s="16" t="s">
        <v>212</v>
      </c>
      <c r="AF10" s="20">
        <f>+AF9-(AF9*AB10)</f>
        <v>0.216</v>
      </c>
      <c r="AG10" s="193"/>
      <c r="AH10" s="193"/>
      <c r="AI10" s="193"/>
      <c r="AJ10" s="193"/>
      <c r="AK10" s="38"/>
      <c r="AL10" s="193"/>
      <c r="AM10" s="193"/>
      <c r="AN10" s="195"/>
      <c r="AO10" s="210"/>
      <c r="AP10" s="210"/>
      <c r="AQ10" s="262"/>
      <c r="AR10" s="216"/>
      <c r="AS10" s="14"/>
      <c r="AT10" s="14"/>
      <c r="AU10" s="14"/>
      <c r="AV10" s="271"/>
      <c r="AW10" s="272"/>
      <c r="AX10" s="14"/>
      <c r="AY10" s="14"/>
      <c r="AZ10" s="14"/>
      <c r="BA10" s="14"/>
      <c r="BB10" s="14"/>
      <c r="BC10" s="14"/>
    </row>
    <row r="11" spans="1:55" ht="75" customHeight="1">
      <c r="A11" s="193">
        <v>2</v>
      </c>
      <c r="B11" s="197" t="s">
        <v>234</v>
      </c>
      <c r="C11" s="195" t="s">
        <v>627</v>
      </c>
      <c r="D11" s="264" t="s">
        <v>628</v>
      </c>
      <c r="E11" s="195" t="s">
        <v>629</v>
      </c>
      <c r="F11" s="195" t="s">
        <v>67</v>
      </c>
      <c r="G11" s="195" t="s">
        <v>10</v>
      </c>
      <c r="H11" s="193">
        <v>24</v>
      </c>
      <c r="I11" s="193" t="str">
        <f>IFERROR(VLOOKUP(G11,[4]Tablas!$A$15:$C$19,3,0)," ")</f>
        <v>Baja</v>
      </c>
      <c r="J11" s="194">
        <f>IFERROR(VLOOKUP(G11,[4]Tablas!$A$15:$B$19,2,0)," ")</f>
        <v>0.4</v>
      </c>
      <c r="K11" s="195" t="s">
        <v>75</v>
      </c>
      <c r="L11" s="193" t="str">
        <f>IFERROR(VLOOKUP(K11,[4]Tablas!$A$23:$C$32,3,0)," ")</f>
        <v>Mayor</v>
      </c>
      <c r="M11" s="194">
        <f>IFERROR(VLOOKUP(K11,[4]Tablas!$A$23:$B$32,2,0)," ")</f>
        <v>0.8</v>
      </c>
      <c r="N11" s="17" t="str">
        <f>CONCATENATE(I11,L11)</f>
        <v>BajaMayor</v>
      </c>
      <c r="O11" s="193" t="str">
        <f>IFERROR(VLOOKUP(N11,[4]Tablas!$C$34:$D$58,2,0)," ")</f>
        <v>Alto</v>
      </c>
      <c r="P11" s="209" t="s">
        <v>207</v>
      </c>
      <c r="Q11" s="265" t="s">
        <v>630</v>
      </c>
      <c r="R11" s="265" t="s">
        <v>222</v>
      </c>
      <c r="S11" s="265" t="s">
        <v>223</v>
      </c>
      <c r="T11" s="268" t="s">
        <v>209</v>
      </c>
      <c r="U11" s="268" t="s">
        <v>220</v>
      </c>
      <c r="V11" s="270" t="s">
        <v>631</v>
      </c>
      <c r="W11" s="16" t="s">
        <v>69</v>
      </c>
      <c r="X11" s="16"/>
      <c r="Y11" s="16" t="s">
        <v>48</v>
      </c>
      <c r="Z11" s="16" t="s">
        <v>51</v>
      </c>
      <c r="AA11" s="16" t="str">
        <f t="shared" si="0"/>
        <v>PreventivoManual</v>
      </c>
      <c r="AB11" s="17">
        <f>IFERROR(VLOOKUP(AA11,[4]Tablas!C75:D80,2,0)," ")</f>
        <v>0.4</v>
      </c>
      <c r="AC11" s="16" t="s">
        <v>53</v>
      </c>
      <c r="AD11" s="16" t="s">
        <v>55</v>
      </c>
      <c r="AE11" s="16" t="s">
        <v>212</v>
      </c>
      <c r="AF11" s="17">
        <f>IFERROR(J11-(J11*AB11)," ")</f>
        <v>0.24</v>
      </c>
      <c r="AG11" s="193" t="str">
        <f>IF(AF12&lt;20%,"Muy Baja",IF(AF12&lt;40%,"Baja",IF(AF12&lt;60%,"Media",IF(AF12&lt;80%,"A l t a",IF(AF12&gt;80%,"Muy Alta")))))</f>
        <v>Baja</v>
      </c>
      <c r="AH11" s="193">
        <f>IFERROR(AF11-(AF11*AB12)," ")</f>
        <v>0.24</v>
      </c>
      <c r="AI11" s="193" t="str">
        <f>+L11</f>
        <v>Mayor</v>
      </c>
      <c r="AJ11" s="204">
        <f>+M11</f>
        <v>0.8</v>
      </c>
      <c r="AK11" s="46" t="str">
        <f>CONCATENATE(AG11,AI11)</f>
        <v>BajaMayor</v>
      </c>
      <c r="AL11" s="193" t="str">
        <f>IFERROR(VLOOKUP(AK11,[4]Tablas!$C$34:$D$58,2,0)," ")</f>
        <v>Alto</v>
      </c>
      <c r="AM11" s="193" t="s">
        <v>71</v>
      </c>
      <c r="AN11" s="195" t="str">
        <f>IFERROR(VLOOKUP(AL11,[4]Tablas!$A$104:$B$108,2,0)," ")</f>
        <v>Si</v>
      </c>
      <c r="AO11" s="209" t="s">
        <v>221</v>
      </c>
      <c r="AP11" s="209" t="s">
        <v>214</v>
      </c>
      <c r="AQ11" s="261">
        <v>45047</v>
      </c>
      <c r="AR11" s="215">
        <v>45291</v>
      </c>
      <c r="AS11" s="14"/>
      <c r="AT11" s="14"/>
      <c r="AU11" s="14"/>
      <c r="AV11" s="271"/>
      <c r="AW11" s="272"/>
      <c r="AX11" s="14"/>
      <c r="AY11" s="14"/>
      <c r="AZ11" s="14"/>
      <c r="BA11" s="14"/>
      <c r="BB11" s="14"/>
      <c r="BC11" s="14"/>
    </row>
    <row r="12" spans="1:55" ht="111.75" customHeight="1">
      <c r="A12" s="193"/>
      <c r="B12" s="197"/>
      <c r="C12" s="195"/>
      <c r="D12" s="264"/>
      <c r="E12" s="195"/>
      <c r="F12" s="195"/>
      <c r="G12" s="195"/>
      <c r="H12" s="193"/>
      <c r="I12" s="193"/>
      <c r="J12" s="194"/>
      <c r="K12" s="195"/>
      <c r="L12" s="193"/>
      <c r="M12" s="194"/>
      <c r="N12" s="14"/>
      <c r="O12" s="193"/>
      <c r="P12" s="210"/>
      <c r="Q12" s="266"/>
      <c r="R12" s="266"/>
      <c r="S12" s="266"/>
      <c r="T12" s="269"/>
      <c r="U12" s="269"/>
      <c r="V12" s="270"/>
      <c r="W12" s="16"/>
      <c r="X12" s="16"/>
      <c r="Y12" s="16"/>
      <c r="Z12" s="16"/>
      <c r="AA12" s="16"/>
      <c r="AB12" s="17"/>
      <c r="AC12" s="16"/>
      <c r="AD12" s="16"/>
      <c r="AE12" s="16"/>
      <c r="AF12" s="20">
        <f>IFERROR(AF11-(AF11*AB12),0)</f>
        <v>0.24</v>
      </c>
      <c r="AG12" s="193"/>
      <c r="AH12" s="193"/>
      <c r="AI12" s="193"/>
      <c r="AJ12" s="193"/>
      <c r="AK12" s="38"/>
      <c r="AL12" s="193"/>
      <c r="AM12" s="193"/>
      <c r="AN12" s="195"/>
      <c r="AO12" s="210"/>
      <c r="AP12" s="210"/>
      <c r="AQ12" s="262"/>
      <c r="AR12" s="216"/>
      <c r="AS12" s="14"/>
      <c r="AT12" s="14"/>
      <c r="AU12" s="14"/>
      <c r="AV12" s="271"/>
      <c r="AW12" s="272"/>
      <c r="AX12" s="14"/>
      <c r="AY12" s="14"/>
      <c r="AZ12" s="14"/>
      <c r="BA12" s="14"/>
      <c r="BB12" s="14"/>
      <c r="BC12" s="14"/>
    </row>
    <row r="13" spans="1:55" ht="33" customHeight="1">
      <c r="A13" s="267">
        <v>3</v>
      </c>
      <c r="B13" s="197" t="s">
        <v>234</v>
      </c>
      <c r="C13" s="195" t="s">
        <v>632</v>
      </c>
      <c r="D13" s="195" t="s">
        <v>633</v>
      </c>
      <c r="E13" s="195" t="s">
        <v>634</v>
      </c>
      <c r="F13" s="195" t="s">
        <v>67</v>
      </c>
      <c r="G13" s="195" t="s">
        <v>10</v>
      </c>
      <c r="H13" s="193">
        <v>24</v>
      </c>
      <c r="I13" s="193" t="str">
        <f>IFERROR(VLOOKUP(G13,[4]Tablas!$A$15:$C$19,3,0)," ")</f>
        <v>Baja</v>
      </c>
      <c r="J13" s="194">
        <f>IFERROR(VLOOKUP(G13,[4]Tablas!$A$15:$B$19,2,0)," ")</f>
        <v>0.4</v>
      </c>
      <c r="K13" s="195" t="s">
        <v>75</v>
      </c>
      <c r="L13" s="193" t="str">
        <f>IFERROR(VLOOKUP(K13,[4]Tablas!$A$23:$C$32,3,0)," ")</f>
        <v>Mayor</v>
      </c>
      <c r="M13" s="194">
        <f>IFERROR(VLOOKUP(K13,[4]Tablas!$A$23:$B$32,2,0)," ")</f>
        <v>0.8</v>
      </c>
      <c r="N13" s="17" t="str">
        <f>CONCATENATE(I13,L13)</f>
        <v>BajaMayor</v>
      </c>
      <c r="O13" s="193" t="str">
        <f>IFERROR(VLOOKUP(N13,[4]Tablas!$C$34:$D$58,2,0)," ")</f>
        <v>Alto</v>
      </c>
      <c r="P13" s="209" t="s">
        <v>207</v>
      </c>
      <c r="Q13" s="275" t="s">
        <v>635</v>
      </c>
      <c r="R13" s="275" t="s">
        <v>218</v>
      </c>
      <c r="S13" s="275" t="s">
        <v>219</v>
      </c>
      <c r="T13" s="226" t="s">
        <v>209</v>
      </c>
      <c r="U13" s="268" t="s">
        <v>636</v>
      </c>
      <c r="V13" s="275" t="s">
        <v>637</v>
      </c>
      <c r="W13" s="119" t="s">
        <v>266</v>
      </c>
      <c r="X13" s="16"/>
      <c r="Y13" s="119" t="s">
        <v>48</v>
      </c>
      <c r="Z13" s="119" t="s">
        <v>51</v>
      </c>
      <c r="AA13" s="16" t="str">
        <f t="shared" si="0"/>
        <v>PreventivoManual</v>
      </c>
      <c r="AB13" s="17">
        <f>IFERROR(VLOOKUP(AA13,[4]Tablas!C$73:D$78,2,0)," ")</f>
        <v>0.4</v>
      </c>
      <c r="AC13" s="119" t="s">
        <v>53</v>
      </c>
      <c r="AD13" s="119" t="s">
        <v>55</v>
      </c>
      <c r="AE13" s="277" t="s">
        <v>212</v>
      </c>
      <c r="AF13" s="17">
        <f>J13-(J13*AB13)</f>
        <v>0.24</v>
      </c>
      <c r="AG13" s="193" t="str">
        <f>IF(AF14&lt;20%,"Muy Baja",IF(AF14&lt;40%,"Baja",IF(AF14&lt;60%,"Media",IF(AF14&lt;80%,"A l t a",IF(AF14&gt;80%,"Muy Alta")))))</f>
        <v>Baja</v>
      </c>
      <c r="AH13" s="193">
        <f>IFERROR(AF13-(AF13*AB14)," ")</f>
        <v>0.24</v>
      </c>
      <c r="AI13" s="193" t="str">
        <f>+L13</f>
        <v>Mayor</v>
      </c>
      <c r="AJ13" s="204">
        <f>+M13</f>
        <v>0.8</v>
      </c>
      <c r="AK13" s="46" t="str">
        <f>CONCATENATE(AG13,AI13)</f>
        <v>BajaMayor</v>
      </c>
      <c r="AL13" s="193" t="str">
        <f>IFERROR(VLOOKUP(AK13,[4]Tablas!$C$34:$D$58,2,0)," ")</f>
        <v>Alto</v>
      </c>
      <c r="AM13" s="193" t="s">
        <v>71</v>
      </c>
      <c r="AN13" s="195" t="str">
        <f>IFERROR(VLOOKUP(AL13,[4]Tablas!$A$104:$B$108,2,0)," ")</f>
        <v>Si</v>
      </c>
      <c r="AO13" s="209" t="s">
        <v>638</v>
      </c>
      <c r="AP13" s="209" t="s">
        <v>214</v>
      </c>
      <c r="AQ13" s="261">
        <v>45078</v>
      </c>
      <c r="AR13" s="215">
        <v>45291</v>
      </c>
      <c r="AS13" s="14"/>
      <c r="AT13" s="14"/>
      <c r="AU13" s="14"/>
      <c r="AV13" s="271"/>
      <c r="AW13" s="272"/>
      <c r="AX13" s="14"/>
      <c r="AY13" s="14"/>
      <c r="AZ13" s="14"/>
      <c r="BA13" s="14"/>
      <c r="BB13" s="14"/>
      <c r="BC13" s="14"/>
    </row>
    <row r="14" spans="1:55" ht="90.75" customHeight="1">
      <c r="A14" s="267"/>
      <c r="B14" s="197"/>
      <c r="C14" s="195"/>
      <c r="D14" s="195"/>
      <c r="E14" s="195"/>
      <c r="F14" s="195"/>
      <c r="G14" s="195"/>
      <c r="H14" s="193"/>
      <c r="I14" s="193"/>
      <c r="J14" s="194"/>
      <c r="K14" s="195"/>
      <c r="L14" s="193"/>
      <c r="M14" s="194"/>
      <c r="N14" s="14"/>
      <c r="O14" s="193"/>
      <c r="P14" s="210"/>
      <c r="Q14" s="279"/>
      <c r="R14" s="280"/>
      <c r="S14" s="279"/>
      <c r="T14" s="227"/>
      <c r="U14" s="269"/>
      <c r="V14" s="276"/>
      <c r="W14" s="120"/>
      <c r="X14" s="16"/>
      <c r="Y14" s="120"/>
      <c r="Z14" s="120"/>
      <c r="AA14" s="16" t="str">
        <f t="shared" si="0"/>
        <v/>
      </c>
      <c r="AB14" s="121"/>
      <c r="AC14" s="120"/>
      <c r="AD14" s="120"/>
      <c r="AE14" s="278"/>
      <c r="AF14" s="20">
        <f>IFERROR(AF13-(AF13*AB14),0)</f>
        <v>0.24</v>
      </c>
      <c r="AG14" s="193"/>
      <c r="AH14" s="193"/>
      <c r="AI14" s="193"/>
      <c r="AJ14" s="193"/>
      <c r="AK14" s="38"/>
      <c r="AL14" s="193"/>
      <c r="AM14" s="193"/>
      <c r="AN14" s="195"/>
      <c r="AO14" s="210"/>
      <c r="AP14" s="210"/>
      <c r="AQ14" s="262"/>
      <c r="AR14" s="216"/>
      <c r="AS14" s="14"/>
      <c r="AT14" s="14"/>
      <c r="AU14" s="14"/>
      <c r="AV14" s="273"/>
      <c r="AW14" s="274"/>
      <c r="AX14" s="14"/>
      <c r="AY14" s="14"/>
      <c r="AZ14" s="14"/>
      <c r="BA14" s="14"/>
      <c r="BB14" s="14"/>
      <c r="BC14" s="14"/>
    </row>
    <row r="17" spans="1:7" ht="18.75">
      <c r="A17" s="241" t="s">
        <v>236</v>
      </c>
      <c r="B17" s="241"/>
      <c r="C17" s="241"/>
      <c r="D17" s="241"/>
      <c r="E17" s="241"/>
      <c r="F17" s="241"/>
      <c r="G17" s="241"/>
    </row>
    <row r="19" spans="1:7">
      <c r="A19" s="129" t="s">
        <v>202</v>
      </c>
      <c r="B19" s="48" t="s">
        <v>203</v>
      </c>
      <c r="C19" s="234" t="s">
        <v>201</v>
      </c>
      <c r="D19" s="235"/>
      <c r="E19" s="235"/>
      <c r="F19" s="235"/>
      <c r="G19" s="236"/>
    </row>
    <row r="20" spans="1:7" ht="241.5" customHeight="1">
      <c r="A20" s="16">
        <v>2</v>
      </c>
      <c r="B20" s="89">
        <v>45050</v>
      </c>
      <c r="C20" s="237" t="s">
        <v>639</v>
      </c>
      <c r="D20" s="238"/>
      <c r="E20" s="238"/>
      <c r="F20" s="238"/>
      <c r="G20" s="239"/>
    </row>
  </sheetData>
  <mergeCells count="134">
    <mergeCell ref="AV9:AW14"/>
    <mergeCell ref="AR13:AR14"/>
    <mergeCell ref="A17:G17"/>
    <mergeCell ref="AL13:AL14"/>
    <mergeCell ref="AM13:AM14"/>
    <mergeCell ref="AN13:AN14"/>
    <mergeCell ref="AO13:AO14"/>
    <mergeCell ref="AP13:AP14"/>
    <mergeCell ref="AQ13:AQ14"/>
    <mergeCell ref="V13:V14"/>
    <mergeCell ref="AE13:AE14"/>
    <mergeCell ref="AG13:AG14"/>
    <mergeCell ref="AH13:AH14"/>
    <mergeCell ref="AI13:AI14"/>
    <mergeCell ref="AJ13:AJ14"/>
    <mergeCell ref="P13:P14"/>
    <mergeCell ref="Q13:Q14"/>
    <mergeCell ref="R13:R14"/>
    <mergeCell ref="S13:S14"/>
    <mergeCell ref="T13:T14"/>
    <mergeCell ref="U13:U14"/>
    <mergeCell ref="I13:I14"/>
    <mergeCell ref="J13:J14"/>
    <mergeCell ref="K13:K14"/>
    <mergeCell ref="L13:L14"/>
    <mergeCell ref="M13:M14"/>
    <mergeCell ref="O13:O14"/>
    <mergeCell ref="AQ11:AQ12"/>
    <mergeCell ref="AR11:AR12"/>
    <mergeCell ref="A13:A14"/>
    <mergeCell ref="B13:B14"/>
    <mergeCell ref="C13:C14"/>
    <mergeCell ref="D13:D14"/>
    <mergeCell ref="E13:E14"/>
    <mergeCell ref="F13:F14"/>
    <mergeCell ref="G13:G14"/>
    <mergeCell ref="H13:H14"/>
    <mergeCell ref="AJ11:AJ12"/>
    <mergeCell ref="AL11:AL12"/>
    <mergeCell ref="AM11:AM12"/>
    <mergeCell ref="AN11:AN12"/>
    <mergeCell ref="AO11:AO12"/>
    <mergeCell ref="AP11:AP12"/>
    <mergeCell ref="T11:T12"/>
    <mergeCell ref="U11:U12"/>
    <mergeCell ref="V11:V12"/>
    <mergeCell ref="A11:A12"/>
    <mergeCell ref="H11:H12"/>
    <mergeCell ref="I11:I12"/>
    <mergeCell ref="J11:J12"/>
    <mergeCell ref="K11:K12"/>
    <mergeCell ref="AL9:AL10"/>
    <mergeCell ref="AM9:AM10"/>
    <mergeCell ref="AN9:AN10"/>
    <mergeCell ref="L9:L10"/>
    <mergeCell ref="M9:M10"/>
    <mergeCell ref="O9:O10"/>
    <mergeCell ref="P9:P10"/>
    <mergeCell ref="V9:V10"/>
    <mergeCell ref="AG9:AG10"/>
    <mergeCell ref="AG11:AG12"/>
    <mergeCell ref="L11:L12"/>
    <mergeCell ref="AM7:AM8"/>
    <mergeCell ref="AN7:AN8"/>
    <mergeCell ref="A6:L7"/>
    <mergeCell ref="M6:AM6"/>
    <mergeCell ref="AN6:AU6"/>
    <mergeCell ref="B11:B12"/>
    <mergeCell ref="C11:C12"/>
    <mergeCell ref="D11:D12"/>
    <mergeCell ref="E11:E12"/>
    <mergeCell ref="F11:F12"/>
    <mergeCell ref="AH9:AH10"/>
    <mergeCell ref="AI9:AI10"/>
    <mergeCell ref="AJ9:AJ10"/>
    <mergeCell ref="F9:F10"/>
    <mergeCell ref="G9:G10"/>
    <mergeCell ref="AH11:AH12"/>
    <mergeCell ref="AI11:AI12"/>
    <mergeCell ref="M11:M12"/>
    <mergeCell ref="O11:O12"/>
    <mergeCell ref="P11:P12"/>
    <mergeCell ref="Q11:Q12"/>
    <mergeCell ref="R11:R12"/>
    <mergeCell ref="S11:S12"/>
    <mergeCell ref="G11:G12"/>
    <mergeCell ref="AT7:AT8"/>
    <mergeCell ref="AO9:AO10"/>
    <mergeCell ref="AP9:AP10"/>
    <mergeCell ref="AQ9:AQ10"/>
    <mergeCell ref="AR9:AR10"/>
    <mergeCell ref="A1:C3"/>
    <mergeCell ref="D1:AV1"/>
    <mergeCell ref="D2:AV3"/>
    <mergeCell ref="A4:B4"/>
    <mergeCell ref="A5:C5"/>
    <mergeCell ref="D5:I5"/>
    <mergeCell ref="A9:A10"/>
    <mergeCell ref="B9:B10"/>
    <mergeCell ref="C9:C10"/>
    <mergeCell ref="D9:D10"/>
    <mergeCell ref="E9:E10"/>
    <mergeCell ref="AO7:AO8"/>
    <mergeCell ref="AP7:AP8"/>
    <mergeCell ref="AQ7:AQ8"/>
    <mergeCell ref="AR7:AR8"/>
    <mergeCell ref="AH7:AH8"/>
    <mergeCell ref="AI7:AI8"/>
    <mergeCell ref="AJ7:AJ8"/>
    <mergeCell ref="AL7:AL8"/>
    <mergeCell ref="AX6:AY6"/>
    <mergeCell ref="AZ6:BA6"/>
    <mergeCell ref="BB6:BC6"/>
    <mergeCell ref="AV7:AW7"/>
    <mergeCell ref="AX7:AY7"/>
    <mergeCell ref="AZ7:BA7"/>
    <mergeCell ref="BB7:BC7"/>
    <mergeCell ref="C19:G19"/>
    <mergeCell ref="C20:G20"/>
    <mergeCell ref="AV6:AW6"/>
    <mergeCell ref="M7:O7"/>
    <mergeCell ref="P7:V7"/>
    <mergeCell ref="W7:X7"/>
    <mergeCell ref="Y7:AE7"/>
    <mergeCell ref="AF7:AF8"/>
    <mergeCell ref="AG7:AG8"/>
    <mergeCell ref="H9:H10"/>
    <mergeCell ref="I9:I10"/>
    <mergeCell ref="J9:J10"/>
    <mergeCell ref="K9:K10"/>
    <mergeCell ref="AU7:AU8"/>
    <mergeCell ref="G8:H8"/>
    <mergeCell ref="K8:L8"/>
    <mergeCell ref="AS7:AS8"/>
  </mergeCells>
  <conditionalFormatting sqref="I9:J9">
    <cfRule type="containsText" dxfId="1585" priority="83" operator="containsText" text="Muy Baja">
      <formula>NOT(ISERROR(SEARCH("Muy Baja",I9)))</formula>
    </cfRule>
    <cfRule type="containsText" dxfId="1584" priority="84" operator="containsText" text="Baja">
      <formula>NOT(ISERROR(SEARCH("Baja",I9)))</formula>
    </cfRule>
    <cfRule type="containsText" dxfId="1583" priority="85" operator="containsText" text="A l t a">
      <formula>NOT(ISERROR(SEARCH("A l t a",I9)))</formula>
    </cfRule>
    <cfRule type="containsText" dxfId="1582" priority="86" operator="containsText" text="Muy Alta">
      <formula>NOT(ISERROR(SEARCH("Muy Alta",I9)))</formula>
    </cfRule>
    <cfRule type="cellIs" dxfId="1581" priority="87" operator="equal">
      <formula>"Media"</formula>
    </cfRule>
  </conditionalFormatting>
  <conditionalFormatting sqref="I11:J11">
    <cfRule type="containsText" dxfId="1580" priority="59" operator="containsText" text="Muy Baja">
      <formula>NOT(ISERROR(SEARCH("Muy Baja",I11)))</formula>
    </cfRule>
    <cfRule type="containsText" dxfId="1579" priority="60" operator="containsText" text="Baja">
      <formula>NOT(ISERROR(SEARCH("Baja",I11)))</formula>
    </cfRule>
    <cfRule type="containsText" dxfId="1578" priority="61" operator="containsText" text="A l t a">
      <formula>NOT(ISERROR(SEARCH("A l t a",I11)))</formula>
    </cfRule>
    <cfRule type="containsText" dxfId="1577" priority="62" operator="containsText" text="Muy Alta">
      <formula>NOT(ISERROR(SEARCH("Muy Alta",I11)))</formula>
    </cfRule>
    <cfRule type="cellIs" dxfId="1576" priority="63" operator="equal">
      <formula>"Media"</formula>
    </cfRule>
  </conditionalFormatting>
  <conditionalFormatting sqref="I13:J13">
    <cfRule type="containsText" dxfId="1575" priority="31" operator="containsText" text="Muy Baja">
      <formula>NOT(ISERROR(SEARCH("Muy Baja",I13)))</formula>
    </cfRule>
    <cfRule type="containsText" dxfId="1574" priority="32" operator="containsText" text="Baja">
      <formula>NOT(ISERROR(SEARCH("Baja",I13)))</formula>
    </cfRule>
    <cfRule type="containsText" dxfId="1573" priority="33" operator="containsText" text="A l t a">
      <formula>NOT(ISERROR(SEARCH("A l t a",I13)))</formula>
    </cfRule>
    <cfRule type="containsText" dxfId="1572" priority="34" operator="containsText" text="Muy Alta">
      <formula>NOT(ISERROR(SEARCH("Muy Alta",I13)))</formula>
    </cfRule>
    <cfRule type="cellIs" dxfId="1571" priority="35" operator="equal">
      <formula>"Media"</formula>
    </cfRule>
  </conditionalFormatting>
  <conditionalFormatting sqref="L9">
    <cfRule type="containsText" dxfId="1570" priority="92" operator="containsText" text="Catastrófico">
      <formula>NOT(ISERROR(SEARCH("Catastrófico",L9)))</formula>
    </cfRule>
    <cfRule type="containsText" dxfId="1569" priority="93" operator="containsText" text="Mayor">
      <formula>NOT(ISERROR(SEARCH("Mayor",L9)))</formula>
    </cfRule>
    <cfRule type="containsText" dxfId="1568" priority="94" operator="containsText" text="Moderado">
      <formula>NOT(ISERROR(SEARCH("Moderado",L9)))</formula>
    </cfRule>
    <cfRule type="containsText" dxfId="1567" priority="95" operator="containsText" text="Menor">
      <formula>NOT(ISERROR(SEARCH("Menor",L9)))</formula>
    </cfRule>
    <cfRule type="containsText" dxfId="1566" priority="96" operator="containsText" text="Leve">
      <formula>NOT(ISERROR(SEARCH("Leve",L9)))</formula>
    </cfRule>
  </conditionalFormatting>
  <conditionalFormatting sqref="L11">
    <cfRule type="containsText" dxfId="1565" priority="64" operator="containsText" text="Catastrófico">
      <formula>NOT(ISERROR(SEARCH("Catastrófico",L11)))</formula>
    </cfRule>
    <cfRule type="containsText" dxfId="1564" priority="65" operator="containsText" text="Mayor">
      <formula>NOT(ISERROR(SEARCH("Mayor",L11)))</formula>
    </cfRule>
    <cfRule type="containsText" dxfId="1563" priority="66" operator="containsText" text="Moderado">
      <formula>NOT(ISERROR(SEARCH("Moderado",L11)))</formula>
    </cfRule>
    <cfRule type="containsText" dxfId="1562" priority="67" operator="containsText" text="Menor">
      <formula>NOT(ISERROR(SEARCH("Menor",L11)))</formula>
    </cfRule>
    <cfRule type="containsText" dxfId="1561" priority="68" operator="containsText" text="Leve">
      <formula>NOT(ISERROR(SEARCH("Leve",L11)))</formula>
    </cfRule>
  </conditionalFormatting>
  <conditionalFormatting sqref="L13">
    <cfRule type="containsText" dxfId="1560" priority="36" operator="containsText" text="Catastrófico">
      <formula>NOT(ISERROR(SEARCH("Catastrófico",L13)))</formula>
    </cfRule>
    <cfRule type="containsText" dxfId="1559" priority="37" operator="containsText" text="Mayor">
      <formula>NOT(ISERROR(SEARCH("Mayor",L13)))</formula>
    </cfRule>
    <cfRule type="containsText" dxfId="1558" priority="38" operator="containsText" text="Moderado">
      <formula>NOT(ISERROR(SEARCH("Moderado",L13)))</formula>
    </cfRule>
    <cfRule type="containsText" dxfId="1557" priority="39" operator="containsText" text="Menor">
      <formula>NOT(ISERROR(SEARCH("Menor",L13)))</formula>
    </cfRule>
    <cfRule type="containsText" dxfId="1556" priority="40" operator="containsText" text="Leve">
      <formula>NOT(ISERROR(SEARCH("Leve",L13)))</formula>
    </cfRule>
  </conditionalFormatting>
  <conditionalFormatting sqref="O9:P9">
    <cfRule type="containsText" dxfId="1555" priority="88" operator="containsText" text="Extremo">
      <formula>NOT(ISERROR(SEARCH("Extremo",O9)))</formula>
    </cfRule>
    <cfRule type="containsText" dxfId="1554" priority="89" operator="containsText" text="Alto">
      <formula>NOT(ISERROR(SEARCH("Alto",O9)))</formula>
    </cfRule>
    <cfRule type="containsText" dxfId="1553" priority="90" operator="containsText" text="Moderado">
      <formula>NOT(ISERROR(SEARCH("Moderado",O9)))</formula>
    </cfRule>
    <cfRule type="containsText" dxfId="1552" priority="91" operator="containsText" text="Bajo">
      <formula>NOT(ISERROR(SEARCH("Bajo",O9)))</formula>
    </cfRule>
  </conditionalFormatting>
  <conditionalFormatting sqref="O11:P11 O13:Q13">
    <cfRule type="containsText" dxfId="1551" priority="5" operator="containsText" text="Extremo">
      <formula>NOT(ISERROR(SEARCH("Extremo",O11)))</formula>
    </cfRule>
    <cfRule type="containsText" dxfId="1550" priority="6" operator="containsText" text="Alto">
      <formula>NOT(ISERROR(SEARCH("Alto",O11)))</formula>
    </cfRule>
    <cfRule type="containsText" dxfId="1549" priority="7" operator="containsText" text="Moderado">
      <formula>NOT(ISERROR(SEARCH("Moderado",O11)))</formula>
    </cfRule>
    <cfRule type="containsText" dxfId="1548" priority="8" operator="containsText" text="Bajo">
      <formula>NOT(ISERROR(SEARCH("Bajo",O11)))</formula>
    </cfRule>
  </conditionalFormatting>
  <conditionalFormatting sqref="Q9:V9">
    <cfRule type="containsText" dxfId="1547" priority="9" operator="containsText" text="Extremo">
      <formula>NOT(ISERROR(SEARCH(("Extremo"),(Q9))))</formula>
    </cfRule>
    <cfRule type="containsText" dxfId="1546" priority="10" operator="containsText" text="Alto">
      <formula>NOT(ISERROR(SEARCH(("Alto"),(Q9))))</formula>
    </cfRule>
    <cfRule type="containsText" dxfId="1545" priority="11" operator="containsText" text="Moderado">
      <formula>NOT(ISERROR(SEARCH(("Moderado"),(Q9))))</formula>
    </cfRule>
    <cfRule type="containsText" dxfId="1544" priority="12" operator="containsText" text="Bajo">
      <formula>NOT(ISERROR(SEARCH(("Bajo"),(Q9))))</formula>
    </cfRule>
  </conditionalFormatting>
  <conditionalFormatting sqref="T13">
    <cfRule type="containsText" dxfId="1543" priority="1" operator="containsText" text="Extremo">
      <formula>NOT(ISERROR(SEARCH(("Extremo"),(T13))))</formula>
    </cfRule>
    <cfRule type="containsText" dxfId="1542" priority="2" operator="containsText" text="Alto">
      <formula>NOT(ISERROR(SEARCH(("Alto"),(T13))))</formula>
    </cfRule>
    <cfRule type="containsText" dxfId="1541" priority="3" operator="containsText" text="Moderado">
      <formula>NOT(ISERROR(SEARCH(("Moderado"),(T13))))</formula>
    </cfRule>
    <cfRule type="containsText" dxfId="1540" priority="4" operator="containsText" text="Bajo">
      <formula>NOT(ISERROR(SEARCH(("Bajo"),(T13))))</formula>
    </cfRule>
  </conditionalFormatting>
  <conditionalFormatting sqref="AG9">
    <cfRule type="containsText" dxfId="1539" priority="78" operator="containsText" text="Muy Baja">
      <formula>NOT(ISERROR(SEARCH("Muy Baja",AG9)))</formula>
    </cfRule>
    <cfRule type="containsText" dxfId="1538" priority="79" operator="containsText" text="Baja">
      <formula>NOT(ISERROR(SEARCH("Baja",AG9)))</formula>
    </cfRule>
    <cfRule type="containsText" dxfId="1537" priority="80" operator="containsText" text="A l t a">
      <formula>NOT(ISERROR(SEARCH("A l t a",AG9)))</formula>
    </cfRule>
    <cfRule type="containsText" dxfId="1536" priority="81" operator="containsText" text="Muy Alta">
      <formula>NOT(ISERROR(SEARCH("Muy Alta",AG9)))</formula>
    </cfRule>
    <cfRule type="cellIs" dxfId="1535" priority="82" operator="equal">
      <formula>"Media"</formula>
    </cfRule>
  </conditionalFormatting>
  <conditionalFormatting sqref="AG11">
    <cfRule type="containsText" dxfId="1534" priority="50" operator="containsText" text="Muy Baja">
      <formula>NOT(ISERROR(SEARCH("Muy Baja",AG11)))</formula>
    </cfRule>
    <cfRule type="containsText" dxfId="1533" priority="51" operator="containsText" text="Baja">
      <formula>NOT(ISERROR(SEARCH("Baja",AG11)))</formula>
    </cfRule>
    <cfRule type="containsText" dxfId="1532" priority="52" operator="containsText" text="A l t a">
      <formula>NOT(ISERROR(SEARCH("A l t a",AG11)))</formula>
    </cfRule>
    <cfRule type="containsText" dxfId="1531" priority="53" operator="containsText" text="Muy Alta">
      <formula>NOT(ISERROR(SEARCH("Muy Alta",AG11)))</formula>
    </cfRule>
    <cfRule type="cellIs" dxfId="1530" priority="54" operator="equal">
      <formula>"Media"</formula>
    </cfRule>
  </conditionalFormatting>
  <conditionalFormatting sqref="AG13">
    <cfRule type="containsText" dxfId="1529" priority="22" operator="containsText" text="Muy Baja">
      <formula>NOT(ISERROR(SEARCH("Muy Baja",AG13)))</formula>
    </cfRule>
    <cfRule type="containsText" dxfId="1528" priority="23" operator="containsText" text="Baja">
      <formula>NOT(ISERROR(SEARCH("Baja",AG13)))</formula>
    </cfRule>
    <cfRule type="containsText" dxfId="1527" priority="24" operator="containsText" text="A l t a">
      <formula>NOT(ISERROR(SEARCH("A l t a",AG13)))</formula>
    </cfRule>
    <cfRule type="containsText" dxfId="1526" priority="25" operator="containsText" text="Muy Alta">
      <formula>NOT(ISERROR(SEARCH("Muy Alta",AG13)))</formula>
    </cfRule>
    <cfRule type="cellIs" dxfId="1525" priority="26" operator="equal">
      <formula>"Media"</formula>
    </cfRule>
  </conditionalFormatting>
  <conditionalFormatting sqref="AI9">
    <cfRule type="containsText" dxfId="1524" priority="73" operator="containsText" text="Catastrófico">
      <formula>NOT(ISERROR(SEARCH("Catastrófico",AI9)))</formula>
    </cfRule>
    <cfRule type="containsText" dxfId="1523" priority="74" operator="containsText" text="Mayor">
      <formula>NOT(ISERROR(SEARCH("Mayor",AI9)))</formula>
    </cfRule>
    <cfRule type="containsText" dxfId="1522" priority="75" operator="containsText" text="Moderado">
      <formula>NOT(ISERROR(SEARCH("Moderado",AI9)))</formula>
    </cfRule>
    <cfRule type="containsText" dxfId="1521" priority="76" operator="containsText" text="Menor">
      <formula>NOT(ISERROR(SEARCH("Menor",AI9)))</formula>
    </cfRule>
    <cfRule type="containsText" dxfId="1520" priority="77" operator="containsText" text="Leve">
      <formula>NOT(ISERROR(SEARCH("Leve",AI9)))</formula>
    </cfRule>
  </conditionalFormatting>
  <conditionalFormatting sqref="AI11">
    <cfRule type="containsText" dxfId="1519" priority="45" operator="containsText" text="Catastrófico">
      <formula>NOT(ISERROR(SEARCH("Catastrófico",AI11)))</formula>
    </cfRule>
    <cfRule type="containsText" dxfId="1518" priority="46" operator="containsText" text="Mayor">
      <formula>NOT(ISERROR(SEARCH("Mayor",AI11)))</formula>
    </cfRule>
    <cfRule type="containsText" dxfId="1517" priority="47" operator="containsText" text="Moderado">
      <formula>NOT(ISERROR(SEARCH("Moderado",AI11)))</formula>
    </cfRule>
    <cfRule type="containsText" dxfId="1516" priority="48" operator="containsText" text="Menor">
      <formula>NOT(ISERROR(SEARCH("Menor",AI11)))</formula>
    </cfRule>
    <cfRule type="containsText" dxfId="1515" priority="49" operator="containsText" text="Leve">
      <formula>NOT(ISERROR(SEARCH("Leve",AI11)))</formula>
    </cfRule>
  </conditionalFormatting>
  <conditionalFormatting sqref="AI13">
    <cfRule type="containsText" dxfId="1514" priority="17" operator="containsText" text="Catastrófico">
      <formula>NOT(ISERROR(SEARCH("Catastrófico",AI13)))</formula>
    </cfRule>
    <cfRule type="containsText" dxfId="1513" priority="18" operator="containsText" text="Mayor">
      <formula>NOT(ISERROR(SEARCH("Mayor",AI13)))</formula>
    </cfRule>
    <cfRule type="containsText" dxfId="1512" priority="19" operator="containsText" text="Moderado">
      <formula>NOT(ISERROR(SEARCH("Moderado",AI13)))</formula>
    </cfRule>
    <cfRule type="containsText" dxfId="1511" priority="20" operator="containsText" text="Menor">
      <formula>NOT(ISERROR(SEARCH("Menor",AI13)))</formula>
    </cfRule>
    <cfRule type="containsText" dxfId="1510" priority="21" operator="containsText" text="Leve">
      <formula>NOT(ISERROR(SEARCH("Leve",AI13)))</formula>
    </cfRule>
  </conditionalFormatting>
  <conditionalFormatting sqref="AL9">
    <cfRule type="containsText" dxfId="1509" priority="69" operator="containsText" text="Extremo">
      <formula>NOT(ISERROR(SEARCH("Extremo",AL9)))</formula>
    </cfRule>
    <cfRule type="containsText" dxfId="1508" priority="70" operator="containsText" text="Alto">
      <formula>NOT(ISERROR(SEARCH("Alto",AL9)))</formula>
    </cfRule>
    <cfRule type="containsText" dxfId="1507" priority="71" operator="containsText" text="Moderado">
      <formula>NOT(ISERROR(SEARCH("Moderado",AL9)))</formula>
    </cfRule>
    <cfRule type="containsText" dxfId="1506" priority="72" operator="containsText" text="Bajo">
      <formula>NOT(ISERROR(SEARCH("Bajo",AL9)))</formula>
    </cfRule>
  </conditionalFormatting>
  <conditionalFormatting sqref="AL11">
    <cfRule type="containsText" dxfId="1505" priority="41" operator="containsText" text="Extremo">
      <formula>NOT(ISERROR(SEARCH("Extremo",AL11)))</formula>
    </cfRule>
    <cfRule type="containsText" dxfId="1504" priority="42" operator="containsText" text="Alto">
      <formula>NOT(ISERROR(SEARCH("Alto",AL11)))</formula>
    </cfRule>
    <cfRule type="containsText" dxfId="1503" priority="43" operator="containsText" text="Moderado">
      <formula>NOT(ISERROR(SEARCH("Moderado",AL11)))</formula>
    </cfRule>
    <cfRule type="containsText" dxfId="1502" priority="44" operator="containsText" text="Bajo">
      <formula>NOT(ISERROR(SEARCH("Bajo",AL11)))</formula>
    </cfRule>
  </conditionalFormatting>
  <conditionalFormatting sqref="AL13">
    <cfRule type="containsText" dxfId="1501" priority="13" operator="containsText" text="Extremo">
      <formula>NOT(ISERROR(SEARCH("Extremo",AL13)))</formula>
    </cfRule>
    <cfRule type="containsText" dxfId="1500" priority="14" operator="containsText" text="Alto">
      <formula>NOT(ISERROR(SEARCH("Alto",AL13)))</formula>
    </cfRule>
    <cfRule type="containsText" dxfId="1499" priority="15" operator="containsText" text="Moderado">
      <formula>NOT(ISERROR(SEARCH("Moderado",AL13)))</formula>
    </cfRule>
    <cfRule type="containsText" dxfId="1498" priority="16" operator="containsText" text="Bajo">
      <formula>NOT(ISERROR(SEARCH("Bajo",AL13)))</formula>
    </cfRule>
  </conditionalFormatting>
  <pageMargins left="0.25" right="0.25" top="0.75" bottom="0.75" header="0.3" footer="0.3"/>
  <pageSetup paperSize="5" scale="65" fitToWidth="0" orientation="landscape" r:id="rId1"/>
  <headerFooter>
    <oddFooter>&amp;RCódigo: GMC-F-05
Vigencia: 18/03/2023
Versión: 05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047B-C978-4AB7-876C-80C00EB19A0F}">
  <sheetPr>
    <tabColor rgb="FF00B050"/>
    <pageSetUpPr fitToPage="1"/>
  </sheetPr>
  <dimension ref="A1:BC21"/>
  <sheetViews>
    <sheetView topLeftCell="L5" zoomScale="89" zoomScaleNormal="89" workbookViewId="0">
      <selection activeCell="S9" sqref="S9:S10"/>
    </sheetView>
  </sheetViews>
  <sheetFormatPr baseColWidth="10" defaultRowHeight="15"/>
  <cols>
    <col min="3" max="3" width="21.85546875" customWidth="1"/>
    <col min="4" max="4" width="17"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37.28515625" customWidth="1"/>
    <col min="18" max="18" width="37" customWidth="1"/>
    <col min="19" max="19" width="28.28515625" customWidth="1"/>
    <col min="20" max="21" width="28.140625" customWidth="1"/>
    <col min="22" max="22" width="24.28515625" customWidth="1"/>
    <col min="27" max="27" width="0" hidden="1" customWidth="1"/>
    <col min="28" max="28" width="5.42578125" customWidth="1"/>
    <col min="29" max="29" width="13" customWidth="1"/>
    <col min="34" max="34" width="8.42578125" customWidth="1"/>
    <col min="36" max="36" width="6.85546875" customWidth="1"/>
    <col min="37" max="37" width="6.85546875" hidden="1" customWidth="1"/>
    <col min="39" max="39" width="15.5703125" customWidth="1"/>
    <col min="40" max="40" width="15.7109375" customWidth="1"/>
    <col min="41" max="41" width="40"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281" t="s">
        <v>710</v>
      </c>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55" t="s">
        <v>986</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4" t="s">
        <v>987</v>
      </c>
    </row>
    <row r="4" spans="1:55">
      <c r="A4" s="171"/>
      <c r="B4" s="171"/>
    </row>
    <row r="5" spans="1:55" ht="67.5" customHeight="1">
      <c r="A5" s="174" t="s">
        <v>238</v>
      </c>
      <c r="B5" s="174"/>
      <c r="C5" s="174"/>
      <c r="D5" s="175" t="s">
        <v>711</v>
      </c>
      <c r="E5" s="175"/>
      <c r="F5" s="175"/>
      <c r="G5" s="175"/>
      <c r="H5" s="175"/>
      <c r="I5" s="175"/>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241</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32" t="s">
        <v>277</v>
      </c>
      <c r="AW7" s="233"/>
      <c r="AX7" s="232" t="s">
        <v>278</v>
      </c>
      <c r="AY7" s="233"/>
      <c r="AZ7" s="232" t="s">
        <v>279</v>
      </c>
      <c r="BA7" s="233"/>
      <c r="BB7" s="232" t="s">
        <v>280</v>
      </c>
      <c r="BC7" s="233"/>
    </row>
    <row r="8" spans="1:55" s="3" customFormat="1" ht="89.25" customHeigh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371</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60"/>
      <c r="AV8" s="51" t="s">
        <v>275</v>
      </c>
      <c r="AW8" s="51" t="s">
        <v>276</v>
      </c>
      <c r="AX8" s="51" t="s">
        <v>275</v>
      </c>
      <c r="AY8" s="51" t="s">
        <v>276</v>
      </c>
      <c r="AZ8" s="51" t="s">
        <v>275</v>
      </c>
      <c r="BA8" s="51" t="s">
        <v>276</v>
      </c>
      <c r="BB8" s="51" t="s">
        <v>275</v>
      </c>
      <c r="BC8" s="51" t="s">
        <v>276</v>
      </c>
    </row>
    <row r="9" spans="1:55" s="7" customFormat="1" ht="132.75" customHeight="1">
      <c r="A9" s="193">
        <v>1</v>
      </c>
      <c r="B9" s="197" t="s">
        <v>234</v>
      </c>
      <c r="C9" s="195" t="s">
        <v>712</v>
      </c>
      <c r="D9" s="195" t="s">
        <v>713</v>
      </c>
      <c r="E9" s="195" t="s">
        <v>714</v>
      </c>
      <c r="F9" s="195" t="s">
        <v>61</v>
      </c>
      <c r="G9" s="195" t="s">
        <v>12</v>
      </c>
      <c r="H9" s="193">
        <v>5000</v>
      </c>
      <c r="I9" s="193" t="str">
        <f>IFERROR(VLOOKUP(G9,[5]Tablas!$A$15:$C$19,3,0)," ")</f>
        <v>A l t a</v>
      </c>
      <c r="J9" s="194">
        <f>IFERROR(VLOOKUP(G9,[5]Tablas!$A$15:$B$19,2,0)," ")</f>
        <v>0.8</v>
      </c>
      <c r="K9" s="195" t="s">
        <v>75</v>
      </c>
      <c r="L9" s="193" t="str">
        <f>IFERROR(VLOOKUP(K9,[5]Tablas!$A$23:$C$32,3,0)," ")</f>
        <v>Mayor</v>
      </c>
      <c r="M9" s="194">
        <f>IFERROR(VLOOKUP(K9,[5]Tablas!$A$23:$B$32,2,0)," ")</f>
        <v>0.8</v>
      </c>
      <c r="N9" s="17" t="str">
        <f>CONCATENATE(I9,L9)</f>
        <v>A l t aMayor</v>
      </c>
      <c r="O9" s="193" t="str">
        <f>IFERROR(VLOOKUP(N9,[5]Tablas!$C$34:$D$58,2,0)," ")</f>
        <v>Alto</v>
      </c>
      <c r="P9" s="209" t="s">
        <v>374</v>
      </c>
      <c r="Q9" s="242" t="s">
        <v>715</v>
      </c>
      <c r="R9" s="242" t="s">
        <v>716</v>
      </c>
      <c r="S9" s="242" t="s">
        <v>717</v>
      </c>
      <c r="T9" s="242" t="s">
        <v>718</v>
      </c>
      <c r="U9" s="242" t="s">
        <v>719</v>
      </c>
      <c r="V9" s="226" t="s">
        <v>720</v>
      </c>
      <c r="W9" s="16" t="s">
        <v>69</v>
      </c>
      <c r="X9" s="16"/>
      <c r="Y9" s="16" t="s">
        <v>48</v>
      </c>
      <c r="Z9" s="16" t="s">
        <v>51</v>
      </c>
      <c r="AA9" s="16" t="str">
        <f t="shared" ref="AA9:AA14" si="0">CONCATENATE(Y9,Z9)</f>
        <v>PreventivoManual</v>
      </c>
      <c r="AB9" s="17">
        <f>IFERROR(VLOOKUP(AA9,[5]Tablas!C73:D78,2,0)," ")</f>
        <v>0.4</v>
      </c>
      <c r="AC9" s="16" t="s">
        <v>53</v>
      </c>
      <c r="AD9" s="16" t="s">
        <v>55</v>
      </c>
      <c r="AE9" s="16" t="s">
        <v>295</v>
      </c>
      <c r="AF9" s="17">
        <f>J9-(J9*AB9)</f>
        <v>0.48</v>
      </c>
      <c r="AG9" s="193" t="str">
        <f>IF(AF10&lt;20%,"Muy Baja",IF(AF10&lt;40%,"Baja",IF(AF10&lt;60%,"Media",IF(AF10&lt;80%,"A l t a",IF(AF10&gt;80%,"Muy Alta")))))</f>
        <v>Media</v>
      </c>
      <c r="AH9" s="204">
        <f>+AF9-(AF9*AB10)</f>
        <v>0.48</v>
      </c>
      <c r="AI9" s="193" t="str">
        <f>+L9</f>
        <v>Mayor</v>
      </c>
      <c r="AJ9" s="204">
        <f>+M9</f>
        <v>0.8</v>
      </c>
      <c r="AK9" s="46" t="str">
        <f>CONCATENATE(AG9,AI9)</f>
        <v>MediaMayor</v>
      </c>
      <c r="AL9" s="193" t="str">
        <f>IFERROR(VLOOKUP(AK9,[5]Tablas!$C$34:$D$58,2,0)," ")</f>
        <v>Alto</v>
      </c>
      <c r="AM9" s="193" t="s">
        <v>71</v>
      </c>
      <c r="AN9" s="195" t="str">
        <f>VLOOKUP(AL9,[5]Tablas!$A$104:$B$108,2,0)</f>
        <v>Si</v>
      </c>
      <c r="AO9" s="282" t="s">
        <v>721</v>
      </c>
      <c r="AP9" s="282" t="s">
        <v>722</v>
      </c>
      <c r="AQ9" s="261">
        <v>45047</v>
      </c>
      <c r="AR9" s="261">
        <v>45291</v>
      </c>
      <c r="AS9" s="16"/>
      <c r="AT9" s="16"/>
      <c r="AU9" s="100"/>
      <c r="AV9" s="285" t="s">
        <v>910</v>
      </c>
      <c r="AW9" s="286"/>
      <c r="AX9" s="102" t="s">
        <v>215</v>
      </c>
      <c r="AY9" s="16"/>
      <c r="AZ9" s="102" t="s">
        <v>215</v>
      </c>
      <c r="BA9" s="16"/>
      <c r="BB9" s="102" t="s">
        <v>215</v>
      </c>
      <c r="BC9" s="16"/>
    </row>
    <row r="10" spans="1:55" ht="126" customHeight="1">
      <c r="A10" s="193"/>
      <c r="B10" s="197"/>
      <c r="C10" s="195"/>
      <c r="D10" s="195"/>
      <c r="E10" s="195"/>
      <c r="F10" s="195"/>
      <c r="G10" s="195"/>
      <c r="H10" s="193"/>
      <c r="I10" s="193"/>
      <c r="J10" s="194"/>
      <c r="K10" s="195"/>
      <c r="L10" s="193"/>
      <c r="M10" s="194"/>
      <c r="N10" s="14"/>
      <c r="O10" s="193"/>
      <c r="P10" s="210"/>
      <c r="Q10" s="243"/>
      <c r="R10" s="243"/>
      <c r="S10" s="243"/>
      <c r="T10" s="243"/>
      <c r="U10" s="243"/>
      <c r="V10" s="227"/>
      <c r="W10" s="16"/>
      <c r="X10" s="16"/>
      <c r="Y10" s="16"/>
      <c r="Z10" s="16"/>
      <c r="AA10" s="16"/>
      <c r="AB10" s="17"/>
      <c r="AC10" s="16"/>
      <c r="AD10" s="16"/>
      <c r="AE10" s="16"/>
      <c r="AF10" s="20">
        <f>+AF9-(AF9*AB10)</f>
        <v>0.48</v>
      </c>
      <c r="AG10" s="193"/>
      <c r="AH10" s="193"/>
      <c r="AI10" s="193"/>
      <c r="AJ10" s="193"/>
      <c r="AK10" s="38"/>
      <c r="AL10" s="193"/>
      <c r="AM10" s="193"/>
      <c r="AN10" s="195"/>
      <c r="AO10" s="283"/>
      <c r="AP10" s="283"/>
      <c r="AQ10" s="284"/>
      <c r="AR10" s="284"/>
      <c r="AS10" s="14"/>
      <c r="AT10" s="14"/>
      <c r="AU10" s="101"/>
      <c r="AV10" s="287"/>
      <c r="AW10" s="272"/>
      <c r="AX10" s="14"/>
      <c r="AY10" s="14"/>
      <c r="AZ10" s="14"/>
      <c r="BA10" s="14"/>
      <c r="BB10" s="14"/>
      <c r="BC10" s="14"/>
    </row>
    <row r="11" spans="1:55" ht="105" customHeight="1">
      <c r="A11" s="193">
        <v>2</v>
      </c>
      <c r="B11" s="197" t="s">
        <v>234</v>
      </c>
      <c r="C11" s="195" t="s">
        <v>723</v>
      </c>
      <c r="D11" s="195" t="s">
        <v>724</v>
      </c>
      <c r="E11" s="195" t="s">
        <v>725</v>
      </c>
      <c r="F11" s="195" t="s">
        <v>61</v>
      </c>
      <c r="G11" s="195" t="s">
        <v>11</v>
      </c>
      <c r="H11" s="193">
        <v>60</v>
      </c>
      <c r="I11" s="193" t="str">
        <f>IFERROR(VLOOKUP(G11,[5]Tablas!$A$15:$C$19,3,0)," ")</f>
        <v>Media</v>
      </c>
      <c r="J11" s="194">
        <f>IFERROR(VLOOKUP(G11,[5]Tablas!$A$15:$B$19,2,0)," ")</f>
        <v>0.6</v>
      </c>
      <c r="K11" s="195" t="s">
        <v>75</v>
      </c>
      <c r="L11" s="193" t="str">
        <f>IFERROR(VLOOKUP(K11,[5]Tablas!$A$23:$C$32,3,0)," ")</f>
        <v>Mayor</v>
      </c>
      <c r="M11" s="194">
        <f>IFERROR(VLOOKUP(K11,[5]Tablas!$A$23:$B$32,2,0)," ")</f>
        <v>0.8</v>
      </c>
      <c r="N11" s="17" t="str">
        <f>CONCATENATE(I11,L11)</f>
        <v>MediaMayor</v>
      </c>
      <c r="O11" s="193" t="str">
        <f>IFERROR(VLOOKUP(N11,[5]Tablas!$C$34:$D$58,2,0)," ")</f>
        <v>Alto</v>
      </c>
      <c r="P11" s="209" t="s">
        <v>374</v>
      </c>
      <c r="Q11" s="242" t="s">
        <v>726</v>
      </c>
      <c r="R11" s="242" t="s">
        <v>727</v>
      </c>
      <c r="S11" s="242" t="s">
        <v>717</v>
      </c>
      <c r="T11" s="242" t="s">
        <v>302</v>
      </c>
      <c r="U11" s="242" t="s">
        <v>728</v>
      </c>
      <c r="V11" s="242" t="s">
        <v>729</v>
      </c>
      <c r="W11" s="16" t="s">
        <v>69</v>
      </c>
      <c r="X11" s="16"/>
      <c r="Y11" s="16" t="s">
        <v>48</v>
      </c>
      <c r="Z11" s="16" t="s">
        <v>51</v>
      </c>
      <c r="AA11" s="16" t="str">
        <f t="shared" ref="AA11" si="1">CONCATENATE(Y11,Z11)</f>
        <v>PreventivoManual</v>
      </c>
      <c r="AB11" s="17">
        <f>IFERROR(VLOOKUP(AA11,[5]Tablas!C75:D80,2,0)," ")</f>
        <v>0.4</v>
      </c>
      <c r="AC11" s="16" t="s">
        <v>53</v>
      </c>
      <c r="AD11" s="16" t="s">
        <v>55</v>
      </c>
      <c r="AE11" s="16" t="s">
        <v>295</v>
      </c>
      <c r="AF11" s="17">
        <f>J11-(J11*AB11)</f>
        <v>0.36</v>
      </c>
      <c r="AG11" s="193" t="s">
        <v>6</v>
      </c>
      <c r="AH11" s="204">
        <f>+AF11-(AF11*AB12)</f>
        <v>0.36</v>
      </c>
      <c r="AI11" s="193" t="str">
        <f>+L11</f>
        <v>Mayor</v>
      </c>
      <c r="AJ11" s="204">
        <f>+M11</f>
        <v>0.8</v>
      </c>
      <c r="AK11" s="46" t="str">
        <f>CONCATENATE(AG11,AI11)</f>
        <v>BajaMayor</v>
      </c>
      <c r="AL11" s="193" t="str">
        <f>IFERROR(VLOOKUP(AK11,[5]Tablas!$C$34:$D$58,2,0)," ")</f>
        <v>Alto</v>
      </c>
      <c r="AM11" s="193" t="s">
        <v>71</v>
      </c>
      <c r="AN11" s="195" t="str">
        <f>IFERROR(VLOOKUP(AL11,[5]Tablas!$A$104:$B$108,2,0)," ")</f>
        <v>Si</v>
      </c>
      <c r="AO11" s="289" t="s">
        <v>730</v>
      </c>
      <c r="AP11" s="291" t="s">
        <v>731</v>
      </c>
      <c r="AQ11" s="261">
        <v>45047</v>
      </c>
      <c r="AR11" s="261">
        <v>45291</v>
      </c>
      <c r="AS11" s="14"/>
      <c r="AT11" s="14"/>
      <c r="AU11" s="101"/>
      <c r="AV11" s="287"/>
      <c r="AW11" s="272"/>
      <c r="AX11" s="102" t="s">
        <v>215</v>
      </c>
      <c r="AY11" s="16"/>
      <c r="AZ11" s="102" t="s">
        <v>215</v>
      </c>
      <c r="BA11" s="16"/>
      <c r="BB11" s="102" t="s">
        <v>215</v>
      </c>
      <c r="BC11" s="14"/>
    </row>
    <row r="12" spans="1:55">
      <c r="A12" s="193"/>
      <c r="B12" s="197"/>
      <c r="C12" s="195"/>
      <c r="D12" s="195"/>
      <c r="E12" s="195"/>
      <c r="F12" s="195"/>
      <c r="G12" s="195"/>
      <c r="H12" s="193"/>
      <c r="I12" s="193"/>
      <c r="J12" s="194"/>
      <c r="K12" s="195"/>
      <c r="L12" s="193"/>
      <c r="M12" s="194"/>
      <c r="N12" s="14"/>
      <c r="O12" s="193"/>
      <c r="P12" s="210"/>
      <c r="Q12" s="243"/>
      <c r="R12" s="243"/>
      <c r="S12" s="243"/>
      <c r="T12" s="243"/>
      <c r="U12" s="243"/>
      <c r="V12" s="243"/>
      <c r="W12" s="16"/>
      <c r="X12" s="16"/>
      <c r="Y12" s="16"/>
      <c r="Z12" s="16"/>
      <c r="AA12" s="16"/>
      <c r="AB12" s="17"/>
      <c r="AC12" s="16"/>
      <c r="AD12" s="16"/>
      <c r="AE12" s="16"/>
      <c r="AF12" s="17">
        <f>J12-(J12*AB12)</f>
        <v>0</v>
      </c>
      <c r="AG12" s="193"/>
      <c r="AH12" s="193"/>
      <c r="AI12" s="193"/>
      <c r="AJ12" s="193"/>
      <c r="AK12" s="38"/>
      <c r="AL12" s="193"/>
      <c r="AM12" s="193"/>
      <c r="AN12" s="195"/>
      <c r="AO12" s="290"/>
      <c r="AP12" s="292"/>
      <c r="AQ12" s="284"/>
      <c r="AR12" s="284"/>
      <c r="AS12" s="14"/>
      <c r="AT12" s="14"/>
      <c r="AU12" s="14"/>
      <c r="AV12" s="288"/>
      <c r="AW12" s="274"/>
    </row>
    <row r="13" spans="1:55" ht="15" customHeight="1">
      <c r="A13" s="193"/>
      <c r="B13" s="195"/>
      <c r="C13" s="195"/>
      <c r="D13" s="195"/>
      <c r="E13" s="195"/>
      <c r="F13" s="195"/>
      <c r="G13" s="195"/>
      <c r="H13" s="193"/>
      <c r="I13" s="193" t="str">
        <f>IFERROR(VLOOKUP(G13,[5]Tablas!$A$15:$C$19,3,0)," ")</f>
        <v xml:space="preserve"> </v>
      </c>
      <c r="J13" s="194" t="str">
        <f>IFERROR(VLOOKUP(G13,[5]Tablas!$A$15:$B$19,2,0)," ")</f>
        <v xml:space="preserve"> </v>
      </c>
      <c r="K13" s="195"/>
      <c r="L13" s="193" t="str">
        <f>IFERROR(VLOOKUP(K13,[5]Tablas!$A$23:$C$32,3,0)," ")</f>
        <v xml:space="preserve"> </v>
      </c>
      <c r="M13" s="194" t="str">
        <f>IFERROR(VLOOKUP(K13,[5]Tablas!$A$23:$B$32,2,0)," ")</f>
        <v xml:space="preserve"> </v>
      </c>
      <c r="N13" s="17" t="str">
        <f>CONCATENATE(I13,L13)</f>
        <v xml:space="preserve">  </v>
      </c>
      <c r="O13" s="193" t="str">
        <f>IFERROR(VLOOKUP(N13,[5]Tablas!$C$34:$D$58,2,0)," ")</f>
        <v xml:space="preserve"> </v>
      </c>
      <c r="P13" s="38"/>
      <c r="Q13" s="98"/>
      <c r="S13" s="14"/>
      <c r="T13" s="14"/>
      <c r="U13" s="14"/>
      <c r="V13" s="14"/>
      <c r="W13" s="16"/>
      <c r="X13" s="16"/>
      <c r="Y13" s="16"/>
      <c r="Z13" s="16"/>
      <c r="AA13" s="16" t="str">
        <f t="shared" si="0"/>
        <v/>
      </c>
      <c r="AB13" s="17" t="str">
        <f>IFERROR(VLOOKUP(AA13,[5]Tablas!C77:D82,2,0)," ")</f>
        <v xml:space="preserve"> </v>
      </c>
      <c r="AC13" s="16"/>
      <c r="AD13" s="16"/>
      <c r="AE13" s="16"/>
      <c r="AF13" s="17"/>
      <c r="AG13" s="193"/>
      <c r="AH13" s="193"/>
      <c r="AI13" s="193"/>
      <c r="AJ13" s="204"/>
      <c r="AK13" s="46"/>
      <c r="AL13" s="193"/>
      <c r="AM13" s="193"/>
      <c r="AN13" s="195"/>
      <c r="AO13" s="14"/>
      <c r="AP13" s="14"/>
      <c r="AQ13" s="14"/>
      <c r="AR13" s="14"/>
      <c r="AS13" s="14"/>
      <c r="AT13" s="14"/>
      <c r="AU13" s="14"/>
      <c r="AV13" s="14"/>
      <c r="AW13" s="14"/>
    </row>
    <row r="14" spans="1:55">
      <c r="A14" s="193"/>
      <c r="B14" s="195"/>
      <c r="C14" s="195"/>
      <c r="D14" s="195"/>
      <c r="E14" s="195"/>
      <c r="F14" s="195"/>
      <c r="G14" s="195"/>
      <c r="H14" s="193"/>
      <c r="I14" s="193"/>
      <c r="J14" s="194"/>
      <c r="K14" s="195"/>
      <c r="L14" s="193"/>
      <c r="M14" s="194"/>
      <c r="N14" s="14"/>
      <c r="O14" s="193"/>
      <c r="P14" s="38"/>
      <c r="Q14" s="14"/>
      <c r="S14" s="14"/>
      <c r="T14" s="14"/>
      <c r="U14" s="14"/>
      <c r="V14" s="14"/>
      <c r="W14" s="16"/>
      <c r="X14" s="16"/>
      <c r="Y14" s="16"/>
      <c r="Z14" s="16"/>
      <c r="AA14" s="16" t="str">
        <f t="shared" si="0"/>
        <v/>
      </c>
      <c r="AB14" s="17" t="str">
        <f>IFERROR(VLOOKUP(AA14,[5]Tablas!C78:D83,2,0)," ")</f>
        <v xml:space="preserve"> </v>
      </c>
      <c r="AC14" s="16"/>
      <c r="AD14" s="16"/>
      <c r="AE14" s="16"/>
      <c r="AF14" s="20"/>
      <c r="AG14" s="193"/>
      <c r="AH14" s="193"/>
      <c r="AI14" s="193"/>
      <c r="AJ14" s="193"/>
      <c r="AK14" s="38"/>
      <c r="AL14" s="193"/>
      <c r="AM14" s="193"/>
      <c r="AN14" s="195"/>
      <c r="AO14" s="14"/>
      <c r="AP14" s="14"/>
      <c r="AQ14" s="14"/>
      <c r="AR14" s="14"/>
      <c r="AS14" s="14"/>
      <c r="AT14" s="14"/>
      <c r="AU14" s="14"/>
      <c r="AV14" s="14"/>
      <c r="AW14" s="14"/>
    </row>
    <row r="16" spans="1:55" ht="18.75">
      <c r="A16" s="241" t="s">
        <v>236</v>
      </c>
      <c r="B16" s="241"/>
      <c r="C16" s="241"/>
      <c r="D16" s="241"/>
      <c r="E16" s="241"/>
      <c r="F16" s="241"/>
      <c r="G16" s="241"/>
    </row>
    <row r="18" spans="1:7">
      <c r="A18" s="48" t="s">
        <v>202</v>
      </c>
      <c r="B18" s="48" t="s">
        <v>203</v>
      </c>
      <c r="C18" s="234" t="s">
        <v>201</v>
      </c>
      <c r="D18" s="235"/>
      <c r="E18" s="235"/>
      <c r="F18" s="235"/>
      <c r="G18" s="236"/>
    </row>
    <row r="19" spans="1:7" ht="120" customHeight="1">
      <c r="A19" s="14">
        <v>2</v>
      </c>
      <c r="B19" s="89">
        <v>45069</v>
      </c>
      <c r="C19" s="237" t="s">
        <v>732</v>
      </c>
      <c r="D19" s="238"/>
      <c r="E19" s="238"/>
      <c r="F19" s="238"/>
      <c r="G19" s="239"/>
    </row>
    <row r="20" spans="1:7">
      <c r="A20" s="14"/>
      <c r="B20" s="195"/>
      <c r="C20" s="195"/>
      <c r="D20" s="195"/>
      <c r="E20" s="195"/>
      <c r="F20" s="195"/>
      <c r="G20" s="195"/>
    </row>
    <row r="21" spans="1:7">
      <c r="A21" s="14"/>
      <c r="B21" s="195"/>
      <c r="C21" s="195"/>
      <c r="D21" s="195"/>
      <c r="E21" s="195"/>
      <c r="F21" s="195"/>
      <c r="G21" s="195"/>
    </row>
  </sheetData>
  <mergeCells count="129">
    <mergeCell ref="A16:G16"/>
    <mergeCell ref="B20:G20"/>
    <mergeCell ref="A13:A14"/>
    <mergeCell ref="I13:I14"/>
    <mergeCell ref="AL11:AL12"/>
    <mergeCell ref="AM11:AM12"/>
    <mergeCell ref="AN11:AN12"/>
    <mergeCell ref="AO11:AO12"/>
    <mergeCell ref="AP11:AP12"/>
    <mergeCell ref="U11:U12"/>
    <mergeCell ref="V11:V12"/>
    <mergeCell ref="AG11:AG12"/>
    <mergeCell ref="AH11:AH12"/>
    <mergeCell ref="AI11:AI12"/>
    <mergeCell ref="AJ11:AJ12"/>
    <mergeCell ref="O11:O12"/>
    <mergeCell ref="E13:E14"/>
    <mergeCell ref="F13:F14"/>
    <mergeCell ref="G13:G14"/>
    <mergeCell ref="H13:H14"/>
    <mergeCell ref="AV9:AW12"/>
    <mergeCell ref="AZ6:BA6"/>
    <mergeCell ref="BB6:BC6"/>
    <mergeCell ref="AV7:AW7"/>
    <mergeCell ref="AX7:AY7"/>
    <mergeCell ref="AZ7:BA7"/>
    <mergeCell ref="BB7:BC7"/>
    <mergeCell ref="AQ11:AQ12"/>
    <mergeCell ref="A11:A12"/>
    <mergeCell ref="B11:B12"/>
    <mergeCell ref="C11:C12"/>
    <mergeCell ref="D11:D12"/>
    <mergeCell ref="A9:A10"/>
    <mergeCell ref="AH9:AH10"/>
    <mergeCell ref="L9:L10"/>
    <mergeCell ref="M9:M10"/>
    <mergeCell ref="H9:H10"/>
    <mergeCell ref="I9:I10"/>
    <mergeCell ref="J9:J10"/>
    <mergeCell ref="K9:K10"/>
    <mergeCell ref="AR7:AR8"/>
    <mergeCell ref="AH7:AH8"/>
    <mergeCell ref="AI7:AI8"/>
    <mergeCell ref="AJ7:AJ8"/>
    <mergeCell ref="B21:G21"/>
    <mergeCell ref="AX6:AY6"/>
    <mergeCell ref="C19:G19"/>
    <mergeCell ref="C18:G18"/>
    <mergeCell ref="AH13:AH14"/>
    <mergeCell ref="AI13:AI14"/>
    <mergeCell ref="AJ13:AJ14"/>
    <mergeCell ref="AL13:AL14"/>
    <mergeCell ref="AM13:AM14"/>
    <mergeCell ref="AN13:AN14"/>
    <mergeCell ref="J13:J14"/>
    <mergeCell ref="K13:K14"/>
    <mergeCell ref="L13:L14"/>
    <mergeCell ref="M13:M14"/>
    <mergeCell ref="O13:O14"/>
    <mergeCell ref="AG13:AG14"/>
    <mergeCell ref="AR11:AR12"/>
    <mergeCell ref="B13:B14"/>
    <mergeCell ref="C13:C14"/>
    <mergeCell ref="D13:D14"/>
    <mergeCell ref="B9:B10"/>
    <mergeCell ref="C9:C10"/>
    <mergeCell ref="D9:D10"/>
    <mergeCell ref="AG9:AG10"/>
    <mergeCell ref="AL7:AL8"/>
    <mergeCell ref="AM7:AM8"/>
    <mergeCell ref="AN7:AN8"/>
    <mergeCell ref="E11:E12"/>
    <mergeCell ref="F11:F12"/>
    <mergeCell ref="G11:G12"/>
    <mergeCell ref="AI9:AI10"/>
    <mergeCell ref="AJ9:AJ10"/>
    <mergeCell ref="Q11:Q12"/>
    <mergeCell ref="R11:R12"/>
    <mergeCell ref="S11:S12"/>
    <mergeCell ref="T11:T12"/>
    <mergeCell ref="H11:H12"/>
    <mergeCell ref="I11:I12"/>
    <mergeCell ref="J11:J12"/>
    <mergeCell ref="K11:K12"/>
    <mergeCell ref="L11:L12"/>
    <mergeCell ref="M11:M12"/>
    <mergeCell ref="E9:E10"/>
    <mergeCell ref="P11:P12"/>
    <mergeCell ref="O9:O10"/>
    <mergeCell ref="P9:P10"/>
    <mergeCell ref="Q9:Q10"/>
    <mergeCell ref="R9:R10"/>
    <mergeCell ref="F9:F10"/>
    <mergeCell ref="G9:G10"/>
    <mergeCell ref="AP9:AP10"/>
    <mergeCell ref="AQ9:AQ10"/>
    <mergeCell ref="AR9:AR10"/>
    <mergeCell ref="AL9:AL10"/>
    <mergeCell ref="AM9:AM10"/>
    <mergeCell ref="AN9:AN10"/>
    <mergeCell ref="AO9:AO10"/>
    <mergeCell ref="S9:S10"/>
    <mergeCell ref="T9:T10"/>
    <mergeCell ref="U9:U10"/>
    <mergeCell ref="V9:V10"/>
    <mergeCell ref="AV6:AW6"/>
    <mergeCell ref="M7:O7"/>
    <mergeCell ref="P7:V7"/>
    <mergeCell ref="W7:X7"/>
    <mergeCell ref="Y7:AE7"/>
    <mergeCell ref="AF7:AF8"/>
    <mergeCell ref="AG7:AG8"/>
    <mergeCell ref="A1:C3"/>
    <mergeCell ref="D1:AV1"/>
    <mergeCell ref="D2:AV3"/>
    <mergeCell ref="A4:B4"/>
    <mergeCell ref="A5:C5"/>
    <mergeCell ref="D5:I5"/>
    <mergeCell ref="AU7:AU8"/>
    <mergeCell ref="G8:H8"/>
    <mergeCell ref="K8:L8"/>
    <mergeCell ref="AS7:AS8"/>
    <mergeCell ref="AT7:AT8"/>
    <mergeCell ref="A6:L7"/>
    <mergeCell ref="M6:AM6"/>
    <mergeCell ref="AN6:AU6"/>
    <mergeCell ref="AO7:AO8"/>
    <mergeCell ref="AP7:AP8"/>
    <mergeCell ref="AQ7:AQ8"/>
  </mergeCells>
  <conditionalFormatting sqref="I9:J9">
    <cfRule type="containsText" dxfId="1497" priority="1" operator="containsText" text="Muy Baja">
      <formula>NOT(ISERROR(SEARCH("Muy Baja",I9)))</formula>
    </cfRule>
    <cfRule type="containsText" dxfId="1496" priority="2" operator="containsText" text="Baja">
      <formula>NOT(ISERROR(SEARCH("Baja",I9)))</formula>
    </cfRule>
    <cfRule type="containsText" dxfId="1495" priority="3" operator="containsText" text="A l t a">
      <formula>NOT(ISERROR(SEARCH("A l t a",I9)))</formula>
    </cfRule>
    <cfRule type="containsText" dxfId="1494" priority="4" operator="containsText" text="Muy Alta">
      <formula>NOT(ISERROR(SEARCH("Muy Alta",I9)))</formula>
    </cfRule>
    <cfRule type="cellIs" dxfId="1493" priority="5" operator="equal">
      <formula>"Media"</formula>
    </cfRule>
  </conditionalFormatting>
  <conditionalFormatting sqref="I11:J11">
    <cfRule type="containsText" dxfId="1492" priority="20" operator="containsText" text="Muy Baja">
      <formula>NOT(ISERROR(SEARCH("Muy Baja",I11)))</formula>
    </cfRule>
    <cfRule type="containsText" dxfId="1491" priority="21" operator="containsText" text="Baja">
      <formula>NOT(ISERROR(SEARCH("Baja",I11)))</formula>
    </cfRule>
    <cfRule type="containsText" dxfId="1490" priority="22" operator="containsText" text="A l t a">
      <formula>NOT(ISERROR(SEARCH("A l t a",I11)))</formula>
    </cfRule>
    <cfRule type="containsText" dxfId="1489" priority="23" operator="containsText" text="Muy Alta">
      <formula>NOT(ISERROR(SEARCH("Muy Alta",I11)))</formula>
    </cfRule>
    <cfRule type="cellIs" dxfId="1488" priority="24" operator="equal">
      <formula>"Media"</formula>
    </cfRule>
  </conditionalFormatting>
  <conditionalFormatting sqref="I13:J13">
    <cfRule type="containsText" dxfId="1487" priority="48" operator="containsText" text="Muy Baja">
      <formula>NOT(ISERROR(SEARCH("Muy Baja",I13)))</formula>
    </cfRule>
    <cfRule type="containsText" dxfId="1486" priority="49" operator="containsText" text="Baja">
      <formula>NOT(ISERROR(SEARCH("Baja",I13)))</formula>
    </cfRule>
    <cfRule type="containsText" dxfId="1485" priority="50" operator="containsText" text="A l t a">
      <formula>NOT(ISERROR(SEARCH("A l t a",I13)))</formula>
    </cfRule>
    <cfRule type="containsText" dxfId="1484" priority="51" operator="containsText" text="Muy Alta">
      <formula>NOT(ISERROR(SEARCH("Muy Alta",I13)))</formula>
    </cfRule>
    <cfRule type="cellIs" dxfId="1483" priority="52" operator="equal">
      <formula>"Media"</formula>
    </cfRule>
  </conditionalFormatting>
  <conditionalFormatting sqref="L9">
    <cfRule type="containsText" dxfId="1482" priority="94" operator="containsText" text="Catastrófico">
      <formula>NOT(ISERROR(SEARCH("Catastrófico",L9)))</formula>
    </cfRule>
    <cfRule type="containsText" dxfId="1481" priority="95" operator="containsText" text="Mayor">
      <formula>NOT(ISERROR(SEARCH("Mayor",L9)))</formula>
    </cfRule>
    <cfRule type="containsText" dxfId="1480" priority="96" operator="containsText" text="Moderado">
      <formula>NOT(ISERROR(SEARCH("Moderado",L9)))</formula>
    </cfRule>
    <cfRule type="containsText" dxfId="1479" priority="97" operator="containsText" text="Menor">
      <formula>NOT(ISERROR(SEARCH("Menor",L9)))</formula>
    </cfRule>
    <cfRule type="containsText" dxfId="1478" priority="98" operator="containsText" text="Leve">
      <formula>NOT(ISERROR(SEARCH("Leve",L9)))</formula>
    </cfRule>
  </conditionalFormatting>
  <conditionalFormatting sqref="L11">
    <cfRule type="containsText" dxfId="1477" priority="15" operator="containsText" text="Catastrófico">
      <formula>NOT(ISERROR(SEARCH("Catastrófico",L11)))</formula>
    </cfRule>
    <cfRule type="containsText" dxfId="1476" priority="16" operator="containsText" text="Mayor">
      <formula>NOT(ISERROR(SEARCH("Mayor",L11)))</formula>
    </cfRule>
    <cfRule type="containsText" dxfId="1475" priority="17" operator="containsText" text="Moderado">
      <formula>NOT(ISERROR(SEARCH("Moderado",L11)))</formula>
    </cfRule>
    <cfRule type="containsText" dxfId="1474" priority="18" operator="containsText" text="Menor">
      <formula>NOT(ISERROR(SEARCH("Menor",L11)))</formula>
    </cfRule>
    <cfRule type="containsText" dxfId="1473" priority="19" operator="containsText" text="Leve">
      <formula>NOT(ISERROR(SEARCH("Leve",L11)))</formula>
    </cfRule>
  </conditionalFormatting>
  <conditionalFormatting sqref="L13">
    <cfRule type="containsText" dxfId="1472" priority="53" operator="containsText" text="Catastrófico">
      <formula>NOT(ISERROR(SEARCH("Catastrófico",L13)))</formula>
    </cfRule>
    <cfRule type="containsText" dxfId="1471" priority="54" operator="containsText" text="Mayor">
      <formula>NOT(ISERROR(SEARCH("Mayor",L13)))</formula>
    </cfRule>
    <cfRule type="containsText" dxfId="1470" priority="55" operator="containsText" text="Moderado">
      <formula>NOT(ISERROR(SEARCH("Moderado",L13)))</formula>
    </cfRule>
    <cfRule type="containsText" dxfId="1469" priority="56" operator="containsText" text="Menor">
      <formula>NOT(ISERROR(SEARCH("Menor",L13)))</formula>
    </cfRule>
    <cfRule type="containsText" dxfId="1468" priority="57" operator="containsText" text="Leve">
      <formula>NOT(ISERROR(SEARCH("Leve",L13)))</formula>
    </cfRule>
  </conditionalFormatting>
  <conditionalFormatting sqref="O9:P9">
    <cfRule type="containsText" dxfId="1467" priority="90" operator="containsText" text="Extremo">
      <formula>NOT(ISERROR(SEARCH("Extremo",O9)))</formula>
    </cfRule>
    <cfRule type="containsText" dxfId="1466" priority="91" operator="containsText" text="Alto">
      <formula>NOT(ISERROR(SEARCH("Alto",O9)))</formula>
    </cfRule>
    <cfRule type="containsText" dxfId="1465" priority="92" operator="containsText" text="Moderado">
      <formula>NOT(ISERROR(SEARCH("Moderado",O9)))</formula>
    </cfRule>
    <cfRule type="containsText" dxfId="1464" priority="93" operator="containsText" text="Bajo">
      <formula>NOT(ISERROR(SEARCH("Bajo",O9)))</formula>
    </cfRule>
  </conditionalFormatting>
  <conditionalFormatting sqref="O11:P11">
    <cfRule type="containsText" dxfId="1463" priority="11" operator="containsText" text="Extremo">
      <formula>NOT(ISERROR(SEARCH("Extremo",O11)))</formula>
    </cfRule>
    <cfRule type="containsText" dxfId="1462" priority="12" operator="containsText" text="Alto">
      <formula>NOT(ISERROR(SEARCH("Alto",O11)))</formula>
    </cfRule>
    <cfRule type="containsText" dxfId="1461" priority="13" operator="containsText" text="Moderado">
      <formula>NOT(ISERROR(SEARCH("Moderado",O11)))</formula>
    </cfRule>
    <cfRule type="containsText" dxfId="1460" priority="14" operator="containsText" text="Bajo">
      <formula>NOT(ISERROR(SEARCH("Bajo",O11)))</formula>
    </cfRule>
  </conditionalFormatting>
  <conditionalFormatting sqref="O13:Q13">
    <cfRule type="containsText" dxfId="1459" priority="44" operator="containsText" text="Extremo">
      <formula>NOT(ISERROR(SEARCH("Extremo",O13)))</formula>
    </cfRule>
    <cfRule type="containsText" dxfId="1458" priority="45" operator="containsText" text="Alto">
      <formula>NOT(ISERROR(SEARCH("Alto",O13)))</formula>
    </cfRule>
    <cfRule type="containsText" dxfId="1457" priority="46" operator="containsText" text="Moderado">
      <formula>NOT(ISERROR(SEARCH("Moderado",O13)))</formula>
    </cfRule>
    <cfRule type="containsText" dxfId="1456" priority="47" operator="containsText" text="Bajo">
      <formula>NOT(ISERROR(SEARCH("Bajo",O13)))</formula>
    </cfRule>
  </conditionalFormatting>
  <conditionalFormatting sqref="AG9">
    <cfRule type="containsText" dxfId="1455" priority="85" operator="containsText" text="Muy Baja">
      <formula>NOT(ISERROR(SEARCH("Muy Baja",AG9)))</formula>
    </cfRule>
    <cfRule type="containsText" dxfId="1454" priority="86" operator="containsText" text="Baja">
      <formula>NOT(ISERROR(SEARCH("Baja",AG9)))</formula>
    </cfRule>
    <cfRule type="containsText" dxfId="1453" priority="87" operator="containsText" text="A l t a">
      <formula>NOT(ISERROR(SEARCH("A l t a",AG9)))</formula>
    </cfRule>
    <cfRule type="containsText" dxfId="1452" priority="88" operator="containsText" text="Muy Alta">
      <formula>NOT(ISERROR(SEARCH("Muy Alta",AG9)))</formula>
    </cfRule>
    <cfRule type="cellIs" dxfId="1451" priority="89" operator="equal">
      <formula>"Media"</formula>
    </cfRule>
  </conditionalFormatting>
  <conditionalFormatting sqref="AG11">
    <cfRule type="containsText" dxfId="1450" priority="67" operator="containsText" text="Muy Baja">
      <formula>NOT(ISERROR(SEARCH("Muy Baja",AG11)))</formula>
    </cfRule>
    <cfRule type="containsText" dxfId="1449" priority="68" operator="containsText" text="Baja">
      <formula>NOT(ISERROR(SEARCH("Baja",AG11)))</formula>
    </cfRule>
    <cfRule type="containsText" dxfId="1448" priority="69" operator="containsText" text="A l t a">
      <formula>NOT(ISERROR(SEARCH("A l t a",AG11)))</formula>
    </cfRule>
    <cfRule type="containsText" dxfId="1447" priority="70" operator="containsText" text="Muy Alta">
      <formula>NOT(ISERROR(SEARCH("Muy Alta",AG11)))</formula>
    </cfRule>
    <cfRule type="cellIs" dxfId="1446" priority="71" operator="equal">
      <formula>"Media"</formula>
    </cfRule>
  </conditionalFormatting>
  <conditionalFormatting sqref="AG13">
    <cfRule type="containsText" dxfId="1445" priority="39" operator="containsText" text="Muy Baja">
      <formula>NOT(ISERROR(SEARCH("Muy Baja",AG13)))</formula>
    </cfRule>
    <cfRule type="containsText" dxfId="1444" priority="40" operator="containsText" text="Baja">
      <formula>NOT(ISERROR(SEARCH("Baja",AG13)))</formula>
    </cfRule>
    <cfRule type="containsText" dxfId="1443" priority="41" operator="containsText" text="A l t a">
      <formula>NOT(ISERROR(SEARCH("A l t a",AG13)))</formula>
    </cfRule>
    <cfRule type="containsText" dxfId="1442" priority="42" operator="containsText" text="Muy Alta">
      <formula>NOT(ISERROR(SEARCH("Muy Alta",AG13)))</formula>
    </cfRule>
    <cfRule type="cellIs" dxfId="1441" priority="43" operator="equal">
      <formula>"Media"</formula>
    </cfRule>
  </conditionalFormatting>
  <conditionalFormatting sqref="AI9">
    <cfRule type="containsText" dxfId="1440" priority="80" operator="containsText" text="Catastrófico">
      <formula>NOT(ISERROR(SEARCH("Catastrófico",AI9)))</formula>
    </cfRule>
    <cfRule type="containsText" dxfId="1439" priority="81" operator="containsText" text="Mayor">
      <formula>NOT(ISERROR(SEARCH("Mayor",AI9)))</formula>
    </cfRule>
    <cfRule type="containsText" dxfId="1438" priority="82" operator="containsText" text="Moderado">
      <formula>NOT(ISERROR(SEARCH("Moderado",AI9)))</formula>
    </cfRule>
    <cfRule type="containsText" dxfId="1437" priority="83" operator="containsText" text="Menor">
      <formula>NOT(ISERROR(SEARCH("Menor",AI9)))</formula>
    </cfRule>
    <cfRule type="containsText" dxfId="1436" priority="84" operator="containsText" text="Leve">
      <formula>NOT(ISERROR(SEARCH("Leve",AI9)))</formula>
    </cfRule>
  </conditionalFormatting>
  <conditionalFormatting sqref="AI11">
    <cfRule type="containsText" dxfId="1435" priority="62" operator="containsText" text="Catastrófico">
      <formula>NOT(ISERROR(SEARCH("Catastrófico",AI11)))</formula>
    </cfRule>
    <cfRule type="containsText" dxfId="1434" priority="63" operator="containsText" text="Mayor">
      <formula>NOT(ISERROR(SEARCH("Mayor",AI11)))</formula>
    </cfRule>
    <cfRule type="containsText" dxfId="1433" priority="64" operator="containsText" text="Moderado">
      <formula>NOT(ISERROR(SEARCH("Moderado",AI11)))</formula>
    </cfRule>
    <cfRule type="containsText" dxfId="1432" priority="65" operator="containsText" text="Menor">
      <formula>NOT(ISERROR(SEARCH("Menor",AI11)))</formula>
    </cfRule>
    <cfRule type="containsText" dxfId="1431" priority="66" operator="containsText" text="Leve">
      <formula>NOT(ISERROR(SEARCH("Leve",AI11)))</formula>
    </cfRule>
  </conditionalFormatting>
  <conditionalFormatting sqref="AI13">
    <cfRule type="containsText" dxfId="1430" priority="34" operator="containsText" text="Catastrófico">
      <formula>NOT(ISERROR(SEARCH("Catastrófico",AI13)))</formula>
    </cfRule>
    <cfRule type="containsText" dxfId="1429" priority="35" operator="containsText" text="Mayor">
      <formula>NOT(ISERROR(SEARCH("Mayor",AI13)))</formula>
    </cfRule>
    <cfRule type="containsText" dxfId="1428" priority="36" operator="containsText" text="Moderado">
      <formula>NOT(ISERROR(SEARCH("Moderado",AI13)))</formula>
    </cfRule>
    <cfRule type="containsText" dxfId="1427" priority="37" operator="containsText" text="Menor">
      <formula>NOT(ISERROR(SEARCH("Menor",AI13)))</formula>
    </cfRule>
    <cfRule type="containsText" dxfId="1426" priority="38" operator="containsText" text="Leve">
      <formula>NOT(ISERROR(SEARCH("Leve",AI13)))</formula>
    </cfRule>
  </conditionalFormatting>
  <conditionalFormatting sqref="AL9">
    <cfRule type="containsText" dxfId="1425" priority="76" operator="containsText" text="Extremo">
      <formula>NOT(ISERROR(SEARCH("Extremo",AL9)))</formula>
    </cfRule>
    <cfRule type="containsText" dxfId="1424" priority="77" operator="containsText" text="Alto">
      <formula>NOT(ISERROR(SEARCH("Alto",AL9)))</formula>
    </cfRule>
    <cfRule type="containsText" dxfId="1423" priority="78" operator="containsText" text="Moderado">
      <formula>NOT(ISERROR(SEARCH("Moderado",AL9)))</formula>
    </cfRule>
    <cfRule type="containsText" dxfId="1422" priority="79" operator="containsText" text="Bajo">
      <formula>NOT(ISERROR(SEARCH("Bajo",AL9)))</formula>
    </cfRule>
  </conditionalFormatting>
  <conditionalFormatting sqref="AL11">
    <cfRule type="containsText" dxfId="1421" priority="58" operator="containsText" text="Extremo">
      <formula>NOT(ISERROR(SEARCH("Extremo",AL11)))</formula>
    </cfRule>
    <cfRule type="containsText" dxfId="1420" priority="59" operator="containsText" text="Alto">
      <formula>NOT(ISERROR(SEARCH("Alto",AL11)))</formula>
    </cfRule>
    <cfRule type="containsText" dxfId="1419" priority="60" operator="containsText" text="Moderado">
      <formula>NOT(ISERROR(SEARCH("Moderado",AL11)))</formula>
    </cfRule>
    <cfRule type="containsText" dxfId="1418" priority="61" operator="containsText" text="Bajo">
      <formula>NOT(ISERROR(SEARCH("Bajo",AL11)))</formula>
    </cfRule>
  </conditionalFormatting>
  <conditionalFormatting sqref="AL13">
    <cfRule type="containsText" dxfId="1417" priority="30" operator="containsText" text="Extremo">
      <formula>NOT(ISERROR(SEARCH("Extremo",AL13)))</formula>
    </cfRule>
    <cfRule type="containsText" dxfId="1416" priority="31" operator="containsText" text="Alto">
      <formula>NOT(ISERROR(SEARCH("Alto",AL13)))</formula>
    </cfRule>
    <cfRule type="containsText" dxfId="1415" priority="32" operator="containsText" text="Moderado">
      <formula>NOT(ISERROR(SEARCH("Moderado",AL13)))</formula>
    </cfRule>
    <cfRule type="containsText" dxfId="1414" priority="33" operator="containsText" text="Bajo">
      <formula>NOT(ISERROR(SEARCH("Bajo",AL13)))</formula>
    </cfRule>
  </conditionalFormatting>
  <pageMargins left="0.25" right="0.25" top="0.75" bottom="0.75" header="0.3" footer="0.3"/>
  <pageSetup paperSize="5" scale="77" fitToWidth="0" orientation="landscape" r:id="rId1"/>
  <headerFooter>
    <oddFooter>&amp;RCódigo: GMC-F-05
Vigencia: 18/03/2023
Versión: 05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1290-BF9C-40EB-A09F-C18FE0B24750}">
  <sheetPr>
    <tabColor rgb="FF00B050"/>
    <pageSetUpPr fitToPage="1"/>
  </sheetPr>
  <dimension ref="A1:BC16"/>
  <sheetViews>
    <sheetView topLeftCell="M1" zoomScale="89" zoomScaleNormal="89" workbookViewId="0">
      <selection activeCell="S9" sqref="S9:S10"/>
    </sheetView>
  </sheetViews>
  <sheetFormatPr baseColWidth="10" defaultRowHeight="15"/>
  <cols>
    <col min="2" max="2" width="16.42578125" customWidth="1"/>
    <col min="3" max="3" width="25.42578125" customWidth="1"/>
    <col min="4" max="4" width="29.140625" customWidth="1"/>
    <col min="5" max="5" width="33.140625" customWidth="1"/>
    <col min="6" max="6" width="17" customWidth="1"/>
    <col min="7" max="7" width="40.28515625" customWidth="1"/>
    <col min="8" max="8" width="8.42578125" customWidth="1"/>
    <col min="9" max="9" width="12.5703125" customWidth="1"/>
    <col min="10" max="10" width="6.7109375" customWidth="1"/>
    <col min="11" max="11" width="36.7109375" customWidth="1"/>
    <col min="12" max="12" width="11.7109375" customWidth="1"/>
    <col min="13" max="13" width="6.5703125" customWidth="1"/>
    <col min="14" max="14" width="7.140625" hidden="1" customWidth="1"/>
    <col min="15" max="15" width="19.140625" customWidth="1"/>
    <col min="16" max="16" width="32.7109375" customWidth="1"/>
    <col min="17" max="17" width="55" customWidth="1"/>
    <col min="18" max="18" width="37" customWidth="1"/>
    <col min="19" max="19" width="28.28515625" customWidth="1"/>
    <col min="20" max="21" width="28.140625" customWidth="1"/>
    <col min="22" max="22" width="41.5703125" customWidth="1"/>
    <col min="27" max="27" width="0" hidden="1" customWidth="1"/>
    <col min="28" max="28" width="5.42578125" customWidth="1"/>
    <col min="29" max="29" width="13" customWidth="1"/>
    <col min="34" max="34" width="6.140625" customWidth="1"/>
    <col min="36" max="36" width="6.85546875" customWidth="1"/>
    <col min="37" max="37" width="6.85546875" hidden="1" customWidth="1"/>
    <col min="39" max="39" width="15.5703125" customWidth="1"/>
    <col min="40" max="40" width="15.7109375" customWidth="1"/>
    <col min="41" max="41" width="41.5703125" customWidth="1"/>
    <col min="42" max="43" width="20.7109375" customWidth="1"/>
    <col min="44" max="44" width="19.7109375" customWidth="1"/>
    <col min="45" max="45" width="21.42578125" customWidth="1"/>
    <col min="46" max="46" width="15.28515625" customWidth="1"/>
    <col min="48" max="49" width="30.28515625" customWidth="1"/>
  </cols>
  <sheetData>
    <row r="1" spans="1:55" ht="22.5" customHeight="1">
      <c r="A1" s="172"/>
      <c r="B1" s="172"/>
      <c r="C1" s="172"/>
      <c r="D1" s="263" t="s">
        <v>733</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55" t="s">
        <v>988</v>
      </c>
    </row>
    <row r="2" spans="1:55"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4" t="s">
        <v>269</v>
      </c>
    </row>
    <row r="3" spans="1:55"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55" t="s">
        <v>708</v>
      </c>
    </row>
    <row r="4" spans="1:55">
      <c r="A4" s="171"/>
      <c r="B4" s="171"/>
    </row>
    <row r="5" spans="1:55" ht="51.75" customHeight="1">
      <c r="A5" s="174" t="s">
        <v>238</v>
      </c>
      <c r="B5" s="174"/>
      <c r="C5" s="174"/>
      <c r="D5" s="175" t="s">
        <v>735</v>
      </c>
      <c r="E5" s="175"/>
      <c r="F5" s="175"/>
      <c r="G5" s="175"/>
      <c r="H5" s="175"/>
      <c r="I5" s="17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55">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t="s">
        <v>77</v>
      </c>
      <c r="AO6" s="186"/>
      <c r="AP6" s="186"/>
      <c r="AQ6" s="186"/>
      <c r="AR6" s="186"/>
      <c r="AS6" s="186"/>
      <c r="AT6" s="186"/>
      <c r="AU6" s="186"/>
      <c r="AV6" s="187" t="s">
        <v>225</v>
      </c>
      <c r="AW6" s="187"/>
      <c r="AX6" s="231" t="s">
        <v>225</v>
      </c>
      <c r="AY6" s="231"/>
      <c r="AZ6" s="231" t="s">
        <v>225</v>
      </c>
      <c r="BA6" s="231"/>
      <c r="BB6" s="231" t="s">
        <v>225</v>
      </c>
      <c r="BC6" s="231"/>
    </row>
    <row r="7" spans="1:55" ht="15" customHeight="1">
      <c r="A7" s="180"/>
      <c r="B7" s="181"/>
      <c r="C7" s="181"/>
      <c r="D7" s="181"/>
      <c r="E7" s="181"/>
      <c r="F7" s="181"/>
      <c r="G7" s="181"/>
      <c r="H7" s="181"/>
      <c r="I7" s="181"/>
      <c r="J7" s="181"/>
      <c r="K7" s="181"/>
      <c r="L7" s="182"/>
      <c r="M7" s="188" t="s">
        <v>226</v>
      </c>
      <c r="N7" s="189"/>
      <c r="O7" s="190"/>
      <c r="P7" s="160" t="s">
        <v>199</v>
      </c>
      <c r="Q7" s="161"/>
      <c r="R7" s="161"/>
      <c r="S7" s="161"/>
      <c r="T7" s="161"/>
      <c r="U7" s="161"/>
      <c r="V7" s="162"/>
      <c r="W7" s="191" t="s">
        <v>43</v>
      </c>
      <c r="X7" s="191"/>
      <c r="Y7" s="191" t="s">
        <v>44</v>
      </c>
      <c r="Z7" s="191"/>
      <c r="AA7" s="191"/>
      <c r="AB7" s="191"/>
      <c r="AC7" s="191"/>
      <c r="AD7" s="191"/>
      <c r="AE7" s="191"/>
      <c r="AF7" s="192" t="s">
        <v>39</v>
      </c>
      <c r="AG7" s="192" t="s">
        <v>38</v>
      </c>
      <c r="AH7" s="192" t="s">
        <v>2</v>
      </c>
      <c r="AI7" s="192" t="s">
        <v>40</v>
      </c>
      <c r="AJ7" s="200" t="s">
        <v>2</v>
      </c>
      <c r="AK7" s="45"/>
      <c r="AL7" s="192" t="s">
        <v>41</v>
      </c>
      <c r="AM7" s="192" t="s">
        <v>42</v>
      </c>
      <c r="AN7" s="196" t="s">
        <v>170</v>
      </c>
      <c r="AO7" s="196" t="s">
        <v>77</v>
      </c>
      <c r="AP7" s="196" t="s">
        <v>78</v>
      </c>
      <c r="AQ7" s="196" t="s">
        <v>227</v>
      </c>
      <c r="AR7" s="196" t="s">
        <v>228</v>
      </c>
      <c r="AS7" s="196" t="s">
        <v>79</v>
      </c>
      <c r="AT7" s="196" t="s">
        <v>80</v>
      </c>
      <c r="AU7" s="196" t="s">
        <v>81</v>
      </c>
      <c r="AV7" s="293" t="s">
        <v>277</v>
      </c>
      <c r="AW7" s="293"/>
      <c r="AX7" s="293" t="s">
        <v>278</v>
      </c>
      <c r="AY7" s="293"/>
      <c r="AZ7" s="293" t="s">
        <v>279</v>
      </c>
      <c r="BA7" s="293"/>
      <c r="BB7" s="293" t="s">
        <v>280</v>
      </c>
      <c r="BC7" s="293"/>
    </row>
    <row r="8" spans="1:55" s="3" customFormat="1" ht="89.25" customHeight="1">
      <c r="A8" s="21" t="s">
        <v>229</v>
      </c>
      <c r="B8" s="53" t="s">
        <v>230</v>
      </c>
      <c r="C8" s="21" t="s">
        <v>231</v>
      </c>
      <c r="D8" s="21" t="s">
        <v>232</v>
      </c>
      <c r="E8" s="21" t="s">
        <v>233</v>
      </c>
      <c r="F8" s="21" t="s">
        <v>82</v>
      </c>
      <c r="G8" s="196" t="s">
        <v>83</v>
      </c>
      <c r="H8" s="196"/>
      <c r="I8" s="21" t="s">
        <v>1</v>
      </c>
      <c r="J8" s="21" t="s">
        <v>2</v>
      </c>
      <c r="K8" s="196" t="s">
        <v>84</v>
      </c>
      <c r="L8" s="196"/>
      <c r="M8" s="21" t="s">
        <v>2</v>
      </c>
      <c r="N8" s="21"/>
      <c r="O8" s="21" t="s">
        <v>3</v>
      </c>
      <c r="P8" s="54" t="s">
        <v>192</v>
      </c>
      <c r="Q8" s="53" t="s">
        <v>193</v>
      </c>
      <c r="R8" s="53" t="s">
        <v>194</v>
      </c>
      <c r="S8" s="53" t="s">
        <v>195</v>
      </c>
      <c r="T8" s="53" t="s">
        <v>196</v>
      </c>
      <c r="U8" s="53" t="s">
        <v>197</v>
      </c>
      <c r="V8" s="52" t="s">
        <v>198</v>
      </c>
      <c r="W8" s="22" t="s">
        <v>45</v>
      </c>
      <c r="X8" s="22" t="s">
        <v>46</v>
      </c>
      <c r="Y8" s="22" t="s">
        <v>85</v>
      </c>
      <c r="Z8" s="22" t="s">
        <v>86</v>
      </c>
      <c r="AA8" s="22"/>
      <c r="AB8" s="22" t="s">
        <v>35</v>
      </c>
      <c r="AC8" s="22" t="s">
        <v>36</v>
      </c>
      <c r="AD8" s="22" t="s">
        <v>0</v>
      </c>
      <c r="AE8" s="22" t="s">
        <v>37</v>
      </c>
      <c r="AF8" s="192"/>
      <c r="AG8" s="192"/>
      <c r="AH8" s="192"/>
      <c r="AI8" s="192"/>
      <c r="AJ8" s="200"/>
      <c r="AK8" s="45"/>
      <c r="AL8" s="192"/>
      <c r="AM8" s="192"/>
      <c r="AN8" s="196"/>
      <c r="AO8" s="196"/>
      <c r="AP8" s="196"/>
      <c r="AQ8" s="196"/>
      <c r="AR8" s="196"/>
      <c r="AS8" s="196"/>
      <c r="AT8" s="196"/>
      <c r="AU8" s="196"/>
      <c r="AV8" s="51" t="s">
        <v>275</v>
      </c>
      <c r="AW8" s="51" t="s">
        <v>276</v>
      </c>
      <c r="AX8" s="51" t="s">
        <v>275</v>
      </c>
      <c r="AY8" s="51" t="s">
        <v>276</v>
      </c>
      <c r="AZ8" s="51" t="s">
        <v>275</v>
      </c>
      <c r="BA8" s="51" t="s">
        <v>276</v>
      </c>
      <c r="BB8" s="51" t="s">
        <v>275</v>
      </c>
      <c r="BC8" s="51" t="s">
        <v>276</v>
      </c>
    </row>
    <row r="9" spans="1:55" s="7" customFormat="1" ht="150.75" customHeight="1">
      <c r="A9" s="193">
        <v>1</v>
      </c>
      <c r="B9" s="197" t="s">
        <v>234</v>
      </c>
      <c r="C9" s="195" t="s">
        <v>736</v>
      </c>
      <c r="D9" s="195" t="s">
        <v>737</v>
      </c>
      <c r="E9" s="209" t="s">
        <v>738</v>
      </c>
      <c r="F9" s="195" t="s">
        <v>61</v>
      </c>
      <c r="G9" s="195" t="s">
        <v>12</v>
      </c>
      <c r="H9" s="264">
        <v>750</v>
      </c>
      <c r="I9" s="193" t="str">
        <f>IFERROR(VLOOKUP(G9,[6]Tablas!$A$15:$C$19,3,0)," ")</f>
        <v>A l t a</v>
      </c>
      <c r="J9" s="194">
        <f>IFERROR(VLOOKUP(G9,[6]Tablas!$A$15:$B$19,2,0)," ")</f>
        <v>0.8</v>
      </c>
      <c r="K9" s="195" t="s">
        <v>29</v>
      </c>
      <c r="L9" s="193" t="str">
        <f>IFERROR(VLOOKUP(K9,[6]Tablas!$A$23:$C$32,3,0)," ")</f>
        <v>Moderado</v>
      </c>
      <c r="M9" s="194">
        <f>IFERROR(VLOOKUP(K9,[6]Tablas!$A$23:$B$32,2,0)," ")</f>
        <v>0.6</v>
      </c>
      <c r="N9" s="17" t="str">
        <f>CONCATENATE(I9,L9)</f>
        <v>A l t aModerado</v>
      </c>
      <c r="O9" s="193" t="str">
        <f>IFERROR(VLOOKUP(N9,[6]Tablas!$C$34:$D$58,2,0)," ")</f>
        <v>Alto</v>
      </c>
      <c r="P9" s="209" t="s">
        <v>700</v>
      </c>
      <c r="Q9" s="242" t="s">
        <v>739</v>
      </c>
      <c r="R9" s="242" t="s">
        <v>740</v>
      </c>
      <c r="S9" s="242" t="s">
        <v>741</v>
      </c>
      <c r="T9" s="226" t="s">
        <v>302</v>
      </c>
      <c r="U9" s="226" t="s">
        <v>742</v>
      </c>
      <c r="V9" s="226" t="s">
        <v>743</v>
      </c>
      <c r="W9" s="16" t="s">
        <v>69</v>
      </c>
      <c r="X9" s="16"/>
      <c r="Y9" s="16" t="s">
        <v>48</v>
      </c>
      <c r="Z9" s="16" t="s">
        <v>51</v>
      </c>
      <c r="AA9" s="16" t="str">
        <f t="shared" ref="AA9" si="0">CONCATENATE(Y9,Z9)</f>
        <v>PreventivoManual</v>
      </c>
      <c r="AB9" s="17">
        <f>IFERROR(VLOOKUP(AA9,[6]Tablas!C$73:D$78,2,0)," ")</f>
        <v>0.4</v>
      </c>
      <c r="AC9" s="16" t="s">
        <v>53</v>
      </c>
      <c r="AD9" s="16" t="s">
        <v>55</v>
      </c>
      <c r="AE9" s="16" t="s">
        <v>212</v>
      </c>
      <c r="AF9" s="17">
        <f>J9-(J9*AB9)</f>
        <v>0.48</v>
      </c>
      <c r="AG9" s="193" t="str">
        <f>IF(AF10&lt;20%,"Muy Baja",IF(AF10&lt;40%,"Baja",IF(AF10&lt;60%,"Media",IF(AF10&lt;80%,"A l t a",IF(AF10&gt;80%,"Muy Alta")))))</f>
        <v>Media</v>
      </c>
      <c r="AH9" s="204">
        <f>+AF9-(AF9*AB10)</f>
        <v>0.48</v>
      </c>
      <c r="AI9" s="193" t="str">
        <f>+L9</f>
        <v>Moderado</v>
      </c>
      <c r="AJ9" s="204">
        <f>+M9</f>
        <v>0.6</v>
      </c>
      <c r="AK9" s="46" t="str">
        <f>CONCATENATE(AG9,AI9)</f>
        <v>MediaModerado</v>
      </c>
      <c r="AL9" s="193" t="str">
        <f>IFERROR(VLOOKUP(AK9,[6]Tablas!$C$34:$D$58,2,0)," ")</f>
        <v>Moderado</v>
      </c>
      <c r="AM9" s="193" t="s">
        <v>71</v>
      </c>
      <c r="AN9" s="195" t="str">
        <f>VLOOKUP(AL9,[6]Tablas!$A$104:$B$108,2,0)</f>
        <v>Si</v>
      </c>
      <c r="AO9" s="209" t="s">
        <v>744</v>
      </c>
      <c r="AP9" s="209" t="s">
        <v>745</v>
      </c>
      <c r="AQ9" s="261">
        <v>45047</v>
      </c>
      <c r="AR9" s="215">
        <v>45291</v>
      </c>
      <c r="AS9" s="215">
        <v>45169</v>
      </c>
      <c r="AT9" s="16"/>
      <c r="AU9" s="16"/>
      <c r="AV9" s="285" t="s">
        <v>911</v>
      </c>
      <c r="AW9" s="286"/>
      <c r="AX9" s="102" t="s">
        <v>215</v>
      </c>
      <c r="AY9" s="16"/>
      <c r="AZ9" s="102" t="s">
        <v>215</v>
      </c>
      <c r="BA9" s="16"/>
      <c r="BB9" s="102" t="s">
        <v>215</v>
      </c>
      <c r="BC9" s="16"/>
    </row>
    <row r="10" spans="1:55" ht="126" customHeight="1">
      <c r="A10" s="193"/>
      <c r="B10" s="197"/>
      <c r="C10" s="195"/>
      <c r="D10" s="195"/>
      <c r="E10" s="210"/>
      <c r="F10" s="195"/>
      <c r="G10" s="195"/>
      <c r="H10" s="267"/>
      <c r="I10" s="193"/>
      <c r="J10" s="194"/>
      <c r="K10" s="195"/>
      <c r="L10" s="193"/>
      <c r="M10" s="194"/>
      <c r="N10" s="14"/>
      <c r="O10" s="193"/>
      <c r="P10" s="210"/>
      <c r="Q10" s="243"/>
      <c r="R10" s="243"/>
      <c r="S10" s="243"/>
      <c r="T10" s="227"/>
      <c r="U10" s="227"/>
      <c r="V10" s="227"/>
      <c r="W10" s="16"/>
      <c r="X10" s="16"/>
      <c r="Y10" s="16"/>
      <c r="Z10" s="16"/>
      <c r="AA10" s="16"/>
      <c r="AB10" s="17"/>
      <c r="AC10" s="16"/>
      <c r="AD10" s="16"/>
      <c r="AE10" s="16"/>
      <c r="AF10" s="20">
        <f>+AF9-(AF9*AB10)</f>
        <v>0.48</v>
      </c>
      <c r="AG10" s="193"/>
      <c r="AH10" s="193"/>
      <c r="AI10" s="193"/>
      <c r="AJ10" s="193"/>
      <c r="AK10" s="38"/>
      <c r="AL10" s="193"/>
      <c r="AM10" s="193"/>
      <c r="AN10" s="195"/>
      <c r="AO10" s="210"/>
      <c r="AP10" s="210"/>
      <c r="AQ10" s="262"/>
      <c r="AR10" s="216"/>
      <c r="AS10" s="216"/>
      <c r="AT10" s="14"/>
      <c r="AU10" s="14"/>
      <c r="AV10" s="288"/>
      <c r="AW10" s="274"/>
      <c r="AX10" s="102" t="s">
        <v>215</v>
      </c>
      <c r="AY10" s="14"/>
      <c r="AZ10" s="102" t="s">
        <v>215</v>
      </c>
      <c r="BA10" s="14"/>
      <c r="BB10" s="102" t="s">
        <v>215</v>
      </c>
      <c r="BC10" s="14"/>
    </row>
    <row r="13" spans="1:55" ht="18.75">
      <c r="A13" s="241" t="s">
        <v>236</v>
      </c>
      <c r="B13" s="241"/>
      <c r="C13" s="241"/>
      <c r="D13" s="241"/>
      <c r="E13" s="241"/>
      <c r="F13" s="241"/>
      <c r="G13" s="241"/>
    </row>
    <row r="15" spans="1:55">
      <c r="A15" s="130" t="s">
        <v>202</v>
      </c>
      <c r="B15" s="48" t="s">
        <v>203</v>
      </c>
      <c r="C15" s="234" t="s">
        <v>201</v>
      </c>
      <c r="D15" s="235"/>
      <c r="E15" s="235"/>
      <c r="F15" s="235"/>
      <c r="G15" s="236"/>
    </row>
    <row r="16" spans="1:55" ht="241.5" customHeight="1">
      <c r="A16" s="38">
        <v>2</v>
      </c>
      <c r="B16" s="89">
        <v>45077</v>
      </c>
      <c r="C16" s="237" t="s">
        <v>746</v>
      </c>
      <c r="D16" s="238"/>
      <c r="E16" s="238"/>
      <c r="F16" s="238"/>
      <c r="G16" s="239"/>
    </row>
  </sheetData>
  <mergeCells count="75">
    <mergeCell ref="C15:G15"/>
    <mergeCell ref="C16:G16"/>
    <mergeCell ref="AX6:AY6"/>
    <mergeCell ref="AZ6:BA6"/>
    <mergeCell ref="AP9:AP10"/>
    <mergeCell ref="AQ9:AQ10"/>
    <mergeCell ref="AR9:AR10"/>
    <mergeCell ref="AS9:AS10"/>
    <mergeCell ref="A13:G13"/>
    <mergeCell ref="AI9:AI10"/>
    <mergeCell ref="AJ9:AJ10"/>
    <mergeCell ref="AL9:AL10"/>
    <mergeCell ref="AM9:AM10"/>
    <mergeCell ref="AN9:AN10"/>
    <mergeCell ref="AO9:AO10"/>
    <mergeCell ref="V9:V10"/>
    <mergeCell ref="AV9:AW10"/>
    <mergeCell ref="AH9:AH10"/>
    <mergeCell ref="AN6:AU6"/>
    <mergeCell ref="AU7:AU8"/>
    <mergeCell ref="AR7:AR8"/>
    <mergeCell ref="AS7:AS8"/>
    <mergeCell ref="AT7:AT8"/>
    <mergeCell ref="AJ7:AJ8"/>
    <mergeCell ref="AP7:AP8"/>
    <mergeCell ref="AQ7:AQ8"/>
    <mergeCell ref="BB6:BC6"/>
    <mergeCell ref="AV7:AW7"/>
    <mergeCell ref="AX7:AY7"/>
    <mergeCell ref="AZ7:BA7"/>
    <mergeCell ref="BB7:BC7"/>
    <mergeCell ref="AV6:AW6"/>
    <mergeCell ref="M9:M10"/>
    <mergeCell ref="O9:O10"/>
    <mergeCell ref="P9:P10"/>
    <mergeCell ref="Q9:Q10"/>
    <mergeCell ref="AG9:AG10"/>
    <mergeCell ref="S9:S10"/>
    <mergeCell ref="T9:T10"/>
    <mergeCell ref="U9:U10"/>
    <mergeCell ref="R9:R10"/>
    <mergeCell ref="A9:A10"/>
    <mergeCell ref="B9:B10"/>
    <mergeCell ref="C9:C10"/>
    <mergeCell ref="D9:D10"/>
    <mergeCell ref="E9:E10"/>
    <mergeCell ref="F9:F10"/>
    <mergeCell ref="G9:G10"/>
    <mergeCell ref="H9:H10"/>
    <mergeCell ref="I9:I10"/>
    <mergeCell ref="J9:J10"/>
    <mergeCell ref="K9:K10"/>
    <mergeCell ref="L9:L10"/>
    <mergeCell ref="G8:H8"/>
    <mergeCell ref="K8:L8"/>
    <mergeCell ref="AO7:AO8"/>
    <mergeCell ref="AH7:AH8"/>
    <mergeCell ref="AI7:AI8"/>
    <mergeCell ref="M7:O7"/>
    <mergeCell ref="P7:V7"/>
    <mergeCell ref="AL7:AL8"/>
    <mergeCell ref="AM7:AM8"/>
    <mergeCell ref="AN7:AN8"/>
    <mergeCell ref="W7:X7"/>
    <mergeCell ref="Y7:AE7"/>
    <mergeCell ref="AF7:AF8"/>
    <mergeCell ref="AG7:AG8"/>
    <mergeCell ref="A6:L7"/>
    <mergeCell ref="M6:AM6"/>
    <mergeCell ref="A1:C3"/>
    <mergeCell ref="D1:AV1"/>
    <mergeCell ref="D2:AV3"/>
    <mergeCell ref="A4:B4"/>
    <mergeCell ref="A5:C5"/>
    <mergeCell ref="D5:I5"/>
  </mergeCells>
  <conditionalFormatting sqref="I9:J9">
    <cfRule type="containsText" dxfId="1413" priority="19" operator="containsText" text="Muy Baja">
      <formula>NOT(ISERROR(SEARCH("Muy Baja",I9)))</formula>
    </cfRule>
    <cfRule type="containsText" dxfId="1412" priority="20" operator="containsText" text="Baja">
      <formula>NOT(ISERROR(SEARCH("Baja",I9)))</formula>
    </cfRule>
    <cfRule type="containsText" dxfId="1411" priority="21" operator="containsText" text="A l t a">
      <formula>NOT(ISERROR(SEARCH("A l t a",I9)))</formula>
    </cfRule>
    <cfRule type="containsText" dxfId="1410" priority="22" operator="containsText" text="Muy Alta">
      <formula>NOT(ISERROR(SEARCH("Muy Alta",I9)))</formula>
    </cfRule>
    <cfRule type="cellIs" dxfId="1409" priority="23" operator="equal">
      <formula>"Media"</formula>
    </cfRule>
  </conditionalFormatting>
  <conditionalFormatting sqref="L9">
    <cfRule type="containsText" dxfId="1408" priority="28" operator="containsText" text="Catastrófico">
      <formula>NOT(ISERROR(SEARCH("Catastrófico",L9)))</formula>
    </cfRule>
    <cfRule type="containsText" dxfId="1407" priority="29" operator="containsText" text="Mayor">
      <formula>NOT(ISERROR(SEARCH("Mayor",L9)))</formula>
    </cfRule>
    <cfRule type="containsText" dxfId="1406" priority="30" operator="containsText" text="Moderado">
      <formula>NOT(ISERROR(SEARCH("Moderado",L9)))</formula>
    </cfRule>
    <cfRule type="containsText" dxfId="1405" priority="31" operator="containsText" text="Menor">
      <formula>NOT(ISERROR(SEARCH("Menor",L9)))</formula>
    </cfRule>
    <cfRule type="containsText" dxfId="1404" priority="32" operator="containsText" text="Leve">
      <formula>NOT(ISERROR(SEARCH("Leve",L9)))</formula>
    </cfRule>
  </conditionalFormatting>
  <conditionalFormatting sqref="O9:V9">
    <cfRule type="containsText" dxfId="1403" priority="1" operator="containsText" text="Extremo">
      <formula>NOT(ISERROR(SEARCH("Extremo",O9)))</formula>
    </cfRule>
    <cfRule type="containsText" dxfId="1402" priority="2" operator="containsText" text="Alto">
      <formula>NOT(ISERROR(SEARCH("Alto",O9)))</formula>
    </cfRule>
    <cfRule type="containsText" dxfId="1401" priority="3" operator="containsText" text="Moderado">
      <formula>NOT(ISERROR(SEARCH("Moderado",O9)))</formula>
    </cfRule>
    <cfRule type="containsText" dxfId="1400" priority="4" operator="containsText" text="Bajo">
      <formula>NOT(ISERROR(SEARCH("Bajo",O9)))</formula>
    </cfRule>
  </conditionalFormatting>
  <conditionalFormatting sqref="AG9">
    <cfRule type="containsText" dxfId="1399" priority="14" operator="containsText" text="Muy Baja">
      <formula>NOT(ISERROR(SEARCH("Muy Baja",AG9)))</formula>
    </cfRule>
    <cfRule type="containsText" dxfId="1398" priority="15" operator="containsText" text="Baja">
      <formula>NOT(ISERROR(SEARCH("Baja",AG9)))</formula>
    </cfRule>
    <cfRule type="containsText" dxfId="1397" priority="16" operator="containsText" text="A l t a">
      <formula>NOT(ISERROR(SEARCH("A l t a",AG9)))</formula>
    </cfRule>
    <cfRule type="containsText" dxfId="1396" priority="17" operator="containsText" text="Muy Alta">
      <formula>NOT(ISERROR(SEARCH("Muy Alta",AG9)))</formula>
    </cfRule>
    <cfRule type="cellIs" dxfId="1395" priority="18" operator="equal">
      <formula>"Media"</formula>
    </cfRule>
  </conditionalFormatting>
  <conditionalFormatting sqref="AI9">
    <cfRule type="containsText" dxfId="1394" priority="9" operator="containsText" text="Catastrófico">
      <formula>NOT(ISERROR(SEARCH("Catastrófico",AI9)))</formula>
    </cfRule>
    <cfRule type="containsText" dxfId="1393" priority="10" operator="containsText" text="Mayor">
      <formula>NOT(ISERROR(SEARCH("Mayor",AI9)))</formula>
    </cfRule>
    <cfRule type="containsText" dxfId="1392" priority="11" operator="containsText" text="Moderado">
      <formula>NOT(ISERROR(SEARCH("Moderado",AI9)))</formula>
    </cfRule>
    <cfRule type="containsText" dxfId="1391" priority="12" operator="containsText" text="Menor">
      <formula>NOT(ISERROR(SEARCH("Menor",AI9)))</formula>
    </cfRule>
    <cfRule type="containsText" dxfId="1390" priority="13" operator="containsText" text="Leve">
      <formula>NOT(ISERROR(SEARCH("Leve",AI9)))</formula>
    </cfRule>
  </conditionalFormatting>
  <conditionalFormatting sqref="AL9">
    <cfRule type="containsText" dxfId="1389" priority="5" operator="containsText" text="Extremo">
      <formula>NOT(ISERROR(SEARCH("Extremo",AL9)))</formula>
    </cfRule>
    <cfRule type="containsText" dxfId="1388" priority="6" operator="containsText" text="Alto">
      <formula>NOT(ISERROR(SEARCH("Alto",AL9)))</formula>
    </cfRule>
    <cfRule type="containsText" dxfId="1387" priority="7" operator="containsText" text="Moderado">
      <formula>NOT(ISERROR(SEARCH("Moderado",AL9)))</formula>
    </cfRule>
    <cfRule type="containsText" dxfId="1386" priority="8" operator="containsText" text="Bajo">
      <formula>NOT(ISERROR(SEARCH("Bajo",AL9)))</formula>
    </cfRule>
  </conditionalFormatting>
  <pageMargins left="0.25" right="0.25" top="0.75" bottom="0.75" header="0.3" footer="0.3"/>
  <pageSetup paperSize="5" scale="98" fitToWidth="0" orientation="landscape" r:id="rId1"/>
  <headerFooter>
    <oddFooter>&amp;RCódigo: GMC-F-05
Vigencia: 18/03/2023
Versión: 05</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4E6C-A7E2-4283-B36D-759DCA2A6A22}">
  <sheetPr>
    <tabColor rgb="FF00B050"/>
    <pageSetUpPr fitToPage="1"/>
  </sheetPr>
  <dimension ref="A1:BD31"/>
  <sheetViews>
    <sheetView topLeftCell="A16" zoomScale="60" zoomScaleNormal="60" workbookViewId="0">
      <selection activeCell="T20" sqref="T20"/>
    </sheetView>
  </sheetViews>
  <sheetFormatPr baseColWidth="10" defaultRowHeight="15"/>
  <cols>
    <col min="3" max="3" width="17.7109375" customWidth="1"/>
    <col min="4" max="4" width="23" customWidth="1"/>
    <col min="5" max="5" width="27.5703125" customWidth="1"/>
    <col min="6" max="6" width="33.140625" customWidth="1"/>
    <col min="7" max="7" width="17" customWidth="1"/>
    <col min="8" max="8" width="40.28515625" customWidth="1"/>
    <col min="9" max="9" width="8.42578125" customWidth="1"/>
    <col min="10" max="10" width="12.5703125" customWidth="1"/>
    <col min="11" max="11" width="6.7109375" customWidth="1"/>
    <col min="12" max="12" width="36.7109375" customWidth="1"/>
    <col min="13" max="13" width="11.7109375" customWidth="1"/>
    <col min="14" max="14" width="6.5703125" customWidth="1"/>
    <col min="15" max="15" width="7.140625" hidden="1" customWidth="1"/>
    <col min="16" max="16" width="19.140625" customWidth="1"/>
    <col min="17" max="17" width="18.5703125" customWidth="1"/>
    <col min="18" max="18" width="46.85546875" customWidth="1"/>
    <col min="19" max="19" width="37" customWidth="1"/>
    <col min="20" max="20" width="18.42578125" customWidth="1"/>
    <col min="21" max="21" width="28.140625" customWidth="1"/>
    <col min="22" max="22" width="20.5703125" customWidth="1"/>
    <col min="23" max="23" width="17.710937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5703125" customWidth="1"/>
    <col min="41" max="41" width="15.7109375" customWidth="1"/>
    <col min="42" max="42" width="35.5703125" customWidth="1"/>
    <col min="43" max="44" width="20.7109375" customWidth="1"/>
    <col min="45" max="45" width="19.7109375" customWidth="1"/>
    <col min="46" max="46" width="21.42578125" customWidth="1"/>
    <col min="47" max="47" width="15.28515625" customWidth="1"/>
    <col min="49" max="50" width="30.28515625" customWidth="1"/>
  </cols>
  <sheetData>
    <row r="1" spans="2:56" ht="22.5" customHeight="1">
      <c r="B1" s="172"/>
      <c r="C1" s="172"/>
      <c r="D1" s="172"/>
      <c r="E1" s="281" t="s">
        <v>424</v>
      </c>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55" t="s">
        <v>425</v>
      </c>
    </row>
    <row r="2" spans="2:56" ht="22.5" customHeight="1">
      <c r="B2" s="172"/>
      <c r="C2" s="172"/>
      <c r="D2" s="172"/>
      <c r="E2" s="174" t="s">
        <v>239</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55" t="s">
        <v>269</v>
      </c>
    </row>
    <row r="3" spans="2:56" ht="22.5" customHeight="1">
      <c r="B3" s="172"/>
      <c r="C3" s="172"/>
      <c r="D3" s="172"/>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989</v>
      </c>
    </row>
    <row r="4" spans="2:56">
      <c r="B4" s="171"/>
      <c r="C4" s="171"/>
    </row>
    <row r="5" spans="2:56" ht="56.25" customHeight="1">
      <c r="B5" s="174" t="s">
        <v>238</v>
      </c>
      <c r="C5" s="174"/>
      <c r="D5" s="174"/>
      <c r="E5" s="175" t="s">
        <v>426</v>
      </c>
      <c r="F5" s="175"/>
      <c r="G5" s="175"/>
      <c r="H5" s="175"/>
      <c r="I5" s="175"/>
      <c r="J5" s="175"/>
    </row>
    <row r="6" spans="2:56">
      <c r="B6" s="177" t="s">
        <v>76</v>
      </c>
      <c r="C6" s="178"/>
      <c r="D6" s="178"/>
      <c r="E6" s="178"/>
      <c r="F6" s="178"/>
      <c r="G6" s="178"/>
      <c r="H6" s="178"/>
      <c r="I6" s="178"/>
      <c r="J6" s="178"/>
      <c r="K6" s="178"/>
      <c r="L6" s="178"/>
      <c r="M6" s="179"/>
      <c r="N6" s="183" t="s">
        <v>224</v>
      </c>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2:56" ht="15" customHeight="1">
      <c r="B7" s="180"/>
      <c r="C7" s="181"/>
      <c r="D7" s="181"/>
      <c r="E7" s="181"/>
      <c r="F7" s="181"/>
      <c r="G7" s="181"/>
      <c r="H7" s="181"/>
      <c r="I7" s="181"/>
      <c r="J7" s="181"/>
      <c r="K7" s="181"/>
      <c r="L7" s="181"/>
      <c r="M7" s="182"/>
      <c r="N7" s="188" t="s">
        <v>241</v>
      </c>
      <c r="O7" s="189"/>
      <c r="P7" s="190"/>
      <c r="Q7" s="160" t="s">
        <v>199</v>
      </c>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2:56" s="3" customFormat="1" ht="89.25" customHeight="1">
      <c r="B8" s="21" t="s">
        <v>229</v>
      </c>
      <c r="C8" s="53" t="s">
        <v>230</v>
      </c>
      <c r="D8" s="21" t="s">
        <v>231</v>
      </c>
      <c r="E8" s="21" t="s">
        <v>370</v>
      </c>
      <c r="F8" s="21" t="s">
        <v>233</v>
      </c>
      <c r="G8" s="21" t="s">
        <v>82</v>
      </c>
      <c r="H8" s="196" t="s">
        <v>83</v>
      </c>
      <c r="I8" s="196"/>
      <c r="J8" s="21" t="s">
        <v>1</v>
      </c>
      <c r="K8" s="21" t="s">
        <v>2</v>
      </c>
      <c r="L8" s="196" t="s">
        <v>84</v>
      </c>
      <c r="M8" s="196"/>
      <c r="N8" s="21" t="s">
        <v>2</v>
      </c>
      <c r="O8" s="21"/>
      <c r="P8" s="21" t="s">
        <v>3</v>
      </c>
      <c r="Q8" s="54" t="s">
        <v>192</v>
      </c>
      <c r="R8" s="53" t="s">
        <v>371</v>
      </c>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2:56" s="7" customFormat="1" ht="132.75" customHeight="1">
      <c r="B9" s="193">
        <v>1</v>
      </c>
      <c r="C9" s="197" t="s">
        <v>234</v>
      </c>
      <c r="D9" s="195" t="s">
        <v>427</v>
      </c>
      <c r="E9" s="195" t="s">
        <v>428</v>
      </c>
      <c r="F9" s="195" t="s">
        <v>429</v>
      </c>
      <c r="G9" s="195" t="s">
        <v>61</v>
      </c>
      <c r="H9" s="195" t="s">
        <v>11</v>
      </c>
      <c r="I9" s="193">
        <v>48</v>
      </c>
      <c r="J9" s="193" t="str">
        <f>IFERROR(VLOOKUP(H9,[7]Tablas!$A$15:$C$19,3,0)," ")</f>
        <v>Media</v>
      </c>
      <c r="K9" s="194">
        <f>IFERROR(VLOOKUP(H9,[7]Tablas!$A$15:$B$19,2,0)," ")</f>
        <v>0.6</v>
      </c>
      <c r="L9" s="195" t="s">
        <v>28</v>
      </c>
      <c r="M9" s="193" t="str">
        <f>IFERROR(VLOOKUP(L9,[7]Tablas!$A$23:$C$32,3,0)," ")</f>
        <v>Menor</v>
      </c>
      <c r="N9" s="194">
        <f>IFERROR(VLOOKUP(L9,[7]Tablas!$A$23:$B$32,2,0)," ")</f>
        <v>0.4</v>
      </c>
      <c r="O9" s="17" t="str">
        <f>CONCATENATE(J9,M9)</f>
        <v>MediaMenor</v>
      </c>
      <c r="P9" s="193" t="str">
        <f>IFERROR(VLOOKUP(O9,[7]Tablas!$C$34:$D$58,2,0)," ")</f>
        <v>Moderado</v>
      </c>
      <c r="Q9" s="209" t="s">
        <v>374</v>
      </c>
      <c r="R9" s="209" t="s">
        <v>430</v>
      </c>
      <c r="S9" s="209" t="s">
        <v>431</v>
      </c>
      <c r="T9" s="209" t="s">
        <v>432</v>
      </c>
      <c r="U9" s="209" t="s">
        <v>433</v>
      </c>
      <c r="V9" s="209" t="s">
        <v>434</v>
      </c>
      <c r="W9" s="209" t="s">
        <v>435</v>
      </c>
      <c r="X9" s="277" t="s">
        <v>69</v>
      </c>
      <c r="Y9" s="277"/>
      <c r="Z9" s="277" t="s">
        <v>48</v>
      </c>
      <c r="AA9" s="277" t="s">
        <v>51</v>
      </c>
      <c r="AB9" s="16" t="str">
        <f t="shared" ref="AB9:AB22" si="0">CONCATENATE(Z9,AA9)</f>
        <v>PreventivoManual</v>
      </c>
      <c r="AC9" s="294">
        <f>IFERROR(VLOOKUP(AB9,[7]Tablas!C$73:D78,2,0)," ")</f>
        <v>0.4</v>
      </c>
      <c r="AD9" s="277" t="s">
        <v>53</v>
      </c>
      <c r="AE9" s="277" t="s">
        <v>55</v>
      </c>
      <c r="AF9" s="277" t="s">
        <v>295</v>
      </c>
      <c r="AG9" s="17">
        <f>K9-(K9*AC9)</f>
        <v>0.36</v>
      </c>
      <c r="AH9" s="193" t="str">
        <f>IF(AG10&lt;20%,"Muy Baja",IF(AG10&lt;40%,"Baja",IF(AG10&lt;60%,"Media",IF(AG10&lt;80%,"A l t a",IF(AG10&gt;80%,"Muy Alta")))))</f>
        <v>Baja</v>
      </c>
      <c r="AI9" s="204">
        <f>+AG9-(AG9*AC10)</f>
        <v>0.36</v>
      </c>
      <c r="AJ9" s="193" t="str">
        <f>+M9</f>
        <v>Menor</v>
      </c>
      <c r="AK9" s="204">
        <f>+N9</f>
        <v>0.4</v>
      </c>
      <c r="AL9" s="46" t="str">
        <f>CONCATENATE(AH9,AJ9)</f>
        <v>BajaMenor</v>
      </c>
      <c r="AM9" s="193" t="str">
        <f>IFERROR(VLOOKUP(AL9,[7]Tablas!$C$34:$D$58,2,0)," ")</f>
        <v>Moderado</v>
      </c>
      <c r="AN9" s="193" t="s">
        <v>71</v>
      </c>
      <c r="AO9" s="195" t="str">
        <f>VLOOKUP(AM9,[7]Tablas!$A$104:$B$108,2,0)</f>
        <v>Si</v>
      </c>
      <c r="AP9" s="104" t="s">
        <v>436</v>
      </c>
      <c r="AQ9" s="104" t="s">
        <v>437</v>
      </c>
      <c r="AR9" s="105">
        <v>44928</v>
      </c>
      <c r="AS9" s="106">
        <v>45291</v>
      </c>
      <c r="AT9" s="106">
        <v>45169</v>
      </c>
      <c r="AU9" s="16"/>
      <c r="AV9" s="16" t="s">
        <v>398</v>
      </c>
      <c r="AW9" s="306" t="s">
        <v>912</v>
      </c>
      <c r="AX9" s="286"/>
      <c r="AY9" s="102" t="s">
        <v>215</v>
      </c>
      <c r="AZ9" s="16"/>
      <c r="BA9" s="102" t="s">
        <v>215</v>
      </c>
      <c r="BB9" s="16"/>
      <c r="BC9" s="102" t="s">
        <v>215</v>
      </c>
      <c r="BD9" s="16"/>
    </row>
    <row r="10" spans="2:56" ht="126" customHeight="1">
      <c r="B10" s="193"/>
      <c r="C10" s="197"/>
      <c r="D10" s="195"/>
      <c r="E10" s="195"/>
      <c r="F10" s="195"/>
      <c r="G10" s="195"/>
      <c r="H10" s="195"/>
      <c r="I10" s="193"/>
      <c r="J10" s="193"/>
      <c r="K10" s="194"/>
      <c r="L10" s="195"/>
      <c r="M10" s="193"/>
      <c r="N10" s="194"/>
      <c r="O10" s="14"/>
      <c r="P10" s="193"/>
      <c r="Q10" s="210"/>
      <c r="R10" s="210"/>
      <c r="S10" s="210"/>
      <c r="T10" s="210"/>
      <c r="U10" s="210"/>
      <c r="V10" s="210"/>
      <c r="W10" s="210"/>
      <c r="X10" s="278"/>
      <c r="Y10" s="278"/>
      <c r="Z10" s="278"/>
      <c r="AA10" s="278"/>
      <c r="AB10" s="16"/>
      <c r="AC10" s="295"/>
      <c r="AD10" s="278"/>
      <c r="AE10" s="278"/>
      <c r="AF10" s="278"/>
      <c r="AG10" s="20">
        <f>+AG9-(AG9*AC10)</f>
        <v>0.36</v>
      </c>
      <c r="AH10" s="193"/>
      <c r="AI10" s="193"/>
      <c r="AJ10" s="193"/>
      <c r="AK10" s="193"/>
      <c r="AL10" s="38"/>
      <c r="AM10" s="193"/>
      <c r="AN10" s="193"/>
      <c r="AO10" s="195"/>
      <c r="AP10" s="107" t="s">
        <v>438</v>
      </c>
      <c r="AQ10" s="107" t="s">
        <v>437</v>
      </c>
      <c r="AR10" s="105">
        <v>44928</v>
      </c>
      <c r="AS10" s="106">
        <v>45291</v>
      </c>
      <c r="AT10" s="106">
        <v>45169</v>
      </c>
      <c r="AU10" s="14"/>
      <c r="AV10" s="16" t="s">
        <v>398</v>
      </c>
      <c r="AW10" s="271"/>
      <c r="AX10" s="272"/>
      <c r="AY10" s="102" t="s">
        <v>215</v>
      </c>
      <c r="AZ10" s="16"/>
      <c r="BA10" s="102" t="s">
        <v>215</v>
      </c>
      <c r="BB10" s="16"/>
      <c r="BC10" s="102" t="s">
        <v>215</v>
      </c>
      <c r="BD10" s="16"/>
    </row>
    <row r="11" spans="2:56" ht="117" customHeight="1">
      <c r="B11" s="193">
        <v>2</v>
      </c>
      <c r="C11" s="197" t="s">
        <v>59</v>
      </c>
      <c r="D11" s="195" t="s">
        <v>439</v>
      </c>
      <c r="E11" s="195" t="s">
        <v>440</v>
      </c>
      <c r="F11" s="195" t="s">
        <v>441</v>
      </c>
      <c r="G11" s="195" t="s">
        <v>61</v>
      </c>
      <c r="H11" s="195" t="s">
        <v>11</v>
      </c>
      <c r="I11" s="193">
        <v>47</v>
      </c>
      <c r="J11" s="193" t="str">
        <f>IFERROR(VLOOKUP(H11,[7]Tablas!$A$15:$C$19,3,0)," ")</f>
        <v>Media</v>
      </c>
      <c r="K11" s="194">
        <f>IFERROR(VLOOKUP(H11,[7]Tablas!$A$15:$B$19,2,0)," ")</f>
        <v>0.6</v>
      </c>
      <c r="L11" s="195" t="s">
        <v>27</v>
      </c>
      <c r="M11" s="193" t="str">
        <f>IFERROR(VLOOKUP(L11,[7]Tablas!$A$23:$C$32,3,0)," ")</f>
        <v>Leve</v>
      </c>
      <c r="N11" s="194">
        <f>IFERROR(VLOOKUP(L11,[7]Tablas!$A$23:$B$32,2,0)," ")</f>
        <v>0.2</v>
      </c>
      <c r="O11" s="17" t="str">
        <f>CONCATENATE(J11,M11)</f>
        <v>MediaLeve</v>
      </c>
      <c r="P11" s="193" t="str">
        <f>IFERROR(VLOOKUP(O11,[7]Tablas!$C$34:$D$58,2,0)," ")</f>
        <v>Moderado</v>
      </c>
      <c r="Q11" s="209" t="s">
        <v>374</v>
      </c>
      <c r="R11" s="49" t="s">
        <v>442</v>
      </c>
      <c r="S11" s="18" t="s">
        <v>443</v>
      </c>
      <c r="T11" s="16" t="s">
        <v>444</v>
      </c>
      <c r="U11" s="108" t="s">
        <v>445</v>
      </c>
      <c r="V11" s="18" t="s">
        <v>446</v>
      </c>
      <c r="W11" s="209" t="s">
        <v>447</v>
      </c>
      <c r="X11" s="16" t="s">
        <v>266</v>
      </c>
      <c r="Y11" s="16"/>
      <c r="Z11" s="16" t="s">
        <v>48</v>
      </c>
      <c r="AA11" s="16" t="s">
        <v>51</v>
      </c>
      <c r="AB11" s="16" t="str">
        <f t="shared" si="0"/>
        <v>PreventivoManual</v>
      </c>
      <c r="AC11" s="17">
        <f>IFERROR(VLOOKUP(AB11,[7]Tablas!C$73:D80,2,0)," ")</f>
        <v>0.4</v>
      </c>
      <c r="AD11" s="18" t="s">
        <v>54</v>
      </c>
      <c r="AE11" s="16" t="s">
        <v>55</v>
      </c>
      <c r="AF11" s="16" t="s">
        <v>295</v>
      </c>
      <c r="AG11" s="17">
        <f>IFERROR(K11-(K11*AC11)," ")</f>
        <v>0.36</v>
      </c>
      <c r="AH11" s="193" t="str">
        <f>IF(AG12&lt;20%,"Muy Baja",IF(AG12&lt;40%,"Baja",IF(AG12&lt;60%,"Media",IF(AG12&lt;80%,"A l t a",IF(AG12&gt;80%,"Muy Alta")))))</f>
        <v>Baja</v>
      </c>
      <c r="AI11" s="204">
        <v>0.22</v>
      </c>
      <c r="AJ11" s="193" t="str">
        <f>+M11</f>
        <v>Leve</v>
      </c>
      <c r="AK11" s="204">
        <f>+N11</f>
        <v>0.2</v>
      </c>
      <c r="AL11" s="46" t="str">
        <f>CONCATENATE(AH11,AJ11)</f>
        <v>BajaLeve</v>
      </c>
      <c r="AM11" s="193" t="str">
        <f>IFERROR(VLOOKUP(AL11,[7]Tablas!$C$34:$D$58,2,0)," ")</f>
        <v>Bajo</v>
      </c>
      <c r="AN11" s="193" t="s">
        <v>71</v>
      </c>
      <c r="AO11" s="195" t="str">
        <f>IFERROR(VLOOKUP(AM11,[7]Tablas!$A$104:$B$108,2,0)," ")</f>
        <v>No</v>
      </c>
      <c r="AP11" s="209" t="s">
        <v>448</v>
      </c>
      <c r="AQ11" s="209" t="s">
        <v>437</v>
      </c>
      <c r="AR11" s="253">
        <v>44928</v>
      </c>
      <c r="AS11" s="215">
        <v>45291</v>
      </c>
      <c r="AT11" s="215">
        <v>45169</v>
      </c>
      <c r="AU11" s="14"/>
      <c r="AV11" s="14"/>
      <c r="AW11" s="271"/>
      <c r="AX11" s="272"/>
      <c r="AY11" s="102" t="s">
        <v>215</v>
      </c>
      <c r="AZ11" s="16"/>
      <c r="BA11" s="102" t="s">
        <v>215</v>
      </c>
      <c r="BB11" s="16"/>
      <c r="BC11" s="102" t="s">
        <v>215</v>
      </c>
      <c r="BD11" s="16"/>
    </row>
    <row r="12" spans="2:56" ht="114" customHeight="1">
      <c r="B12" s="193"/>
      <c r="C12" s="197"/>
      <c r="D12" s="195"/>
      <c r="E12" s="195"/>
      <c r="F12" s="195"/>
      <c r="G12" s="195"/>
      <c r="H12" s="195"/>
      <c r="I12" s="193"/>
      <c r="J12" s="193"/>
      <c r="K12" s="194"/>
      <c r="L12" s="195"/>
      <c r="M12" s="193"/>
      <c r="N12" s="194"/>
      <c r="O12" s="14"/>
      <c r="P12" s="193"/>
      <c r="Q12" s="210"/>
      <c r="R12" s="18" t="s">
        <v>449</v>
      </c>
      <c r="S12" s="18" t="s">
        <v>450</v>
      </c>
      <c r="T12" s="16" t="s">
        <v>444</v>
      </c>
      <c r="U12" s="18" t="s">
        <v>451</v>
      </c>
      <c r="V12" s="16" t="s">
        <v>220</v>
      </c>
      <c r="W12" s="210"/>
      <c r="X12" s="16" t="s">
        <v>266</v>
      </c>
      <c r="Y12" s="16"/>
      <c r="Z12" s="16" t="s">
        <v>48</v>
      </c>
      <c r="AA12" s="16" t="s">
        <v>51</v>
      </c>
      <c r="AB12" s="16" t="str">
        <f t="shared" si="0"/>
        <v>PreventivoManual</v>
      </c>
      <c r="AC12" s="17">
        <f>IFERROR(VLOOKUP(AB12,[7]Tablas!C76:D81,2,0)," ")</f>
        <v>0.4</v>
      </c>
      <c r="AD12" s="16" t="s">
        <v>54</v>
      </c>
      <c r="AE12" s="16" t="s">
        <v>55</v>
      </c>
      <c r="AF12" s="16" t="s">
        <v>212</v>
      </c>
      <c r="AG12" s="20">
        <f>IFERROR(AG11-(AG11*AC12),0)</f>
        <v>0.216</v>
      </c>
      <c r="AH12" s="193"/>
      <c r="AI12" s="193"/>
      <c r="AJ12" s="193"/>
      <c r="AK12" s="193"/>
      <c r="AL12" s="38"/>
      <c r="AM12" s="193"/>
      <c r="AN12" s="193"/>
      <c r="AO12" s="195"/>
      <c r="AP12" s="210"/>
      <c r="AQ12" s="210"/>
      <c r="AR12" s="254"/>
      <c r="AS12" s="216"/>
      <c r="AT12" s="216"/>
      <c r="AU12" s="14"/>
      <c r="AV12" s="14"/>
      <c r="AW12" s="271"/>
      <c r="AX12" s="272"/>
      <c r="AY12" s="102" t="s">
        <v>215</v>
      </c>
      <c r="AZ12" s="16"/>
      <c r="BA12" s="102" t="s">
        <v>215</v>
      </c>
      <c r="BB12" s="16"/>
      <c r="BC12" s="102" t="s">
        <v>215</v>
      </c>
      <c r="BD12" s="16"/>
    </row>
    <row r="13" spans="2:56" ht="138" customHeight="1">
      <c r="B13" s="193">
        <v>3</v>
      </c>
      <c r="C13" s="197" t="s">
        <v>234</v>
      </c>
      <c r="D13" s="195" t="s">
        <v>452</v>
      </c>
      <c r="E13" s="195" t="s">
        <v>453</v>
      </c>
      <c r="F13" s="195" t="s">
        <v>454</v>
      </c>
      <c r="G13" s="195" t="s">
        <v>61</v>
      </c>
      <c r="H13" s="195" t="s">
        <v>12</v>
      </c>
      <c r="I13" s="193">
        <v>2200</v>
      </c>
      <c r="J13" s="277" t="str">
        <f>IFERROR(VLOOKUP(H13,[7]Tablas!$A$15:$C$19,3,0)," ")</f>
        <v>A l t a</v>
      </c>
      <c r="K13" s="194">
        <f>IFERROR(VLOOKUP(H13,[7]Tablas!$A$15:$B$19,2,0)," ")</f>
        <v>0.8</v>
      </c>
      <c r="L13" s="195" t="s">
        <v>28</v>
      </c>
      <c r="M13" s="193" t="str">
        <f>IFERROR(VLOOKUP(L13,[7]Tablas!$A$23:$C$32,3,0)," ")</f>
        <v>Menor</v>
      </c>
      <c r="N13" s="194">
        <f>IFERROR(VLOOKUP(L13,[7]Tablas!$A$23:$B$32,2,0)," ")</f>
        <v>0.4</v>
      </c>
      <c r="O13" s="17" t="str">
        <f>CONCATENATE(J13,M13)</f>
        <v>A l t aMenor</v>
      </c>
      <c r="P13" s="193" t="str">
        <f>IFERROR(VLOOKUP(O13,[7]Tablas!$C$34:$D$58,2,0)," ")</f>
        <v>Moderado</v>
      </c>
      <c r="Q13" s="209" t="s">
        <v>374</v>
      </c>
      <c r="R13" s="18" t="s">
        <v>455</v>
      </c>
      <c r="S13" s="109" t="s">
        <v>456</v>
      </c>
      <c r="T13" s="18" t="s">
        <v>457</v>
      </c>
      <c r="U13" s="18" t="s">
        <v>458</v>
      </c>
      <c r="V13" s="18" t="s">
        <v>459</v>
      </c>
      <c r="W13" s="209" t="s">
        <v>460</v>
      </c>
      <c r="X13" s="16" t="s">
        <v>266</v>
      </c>
      <c r="Y13" s="16"/>
      <c r="Z13" s="16" t="s">
        <v>48</v>
      </c>
      <c r="AA13" s="16" t="s">
        <v>51</v>
      </c>
      <c r="AB13" s="16" t="str">
        <f t="shared" si="0"/>
        <v>PreventivoManual</v>
      </c>
      <c r="AC13" s="17">
        <f>IFERROR(VLOOKUP(AB13,[7]Tablas!C$73:D$78,2,0)," ")</f>
        <v>0.4</v>
      </c>
      <c r="AD13" s="16" t="s">
        <v>53</v>
      </c>
      <c r="AE13" s="16" t="s">
        <v>55</v>
      </c>
      <c r="AF13" s="16" t="s">
        <v>212</v>
      </c>
      <c r="AG13" s="17">
        <f>IFERROR(K13-(K13*AC13)," ")</f>
        <v>0.48</v>
      </c>
      <c r="AH13" s="193" t="s">
        <v>6</v>
      </c>
      <c r="AI13" s="204">
        <v>0.17</v>
      </c>
      <c r="AJ13" s="193" t="str">
        <f>+M13</f>
        <v>Menor</v>
      </c>
      <c r="AK13" s="204">
        <f>+N13</f>
        <v>0.4</v>
      </c>
      <c r="AL13" s="46" t="str">
        <f>CONCATENATE(AH13,AJ13)</f>
        <v>BajaMenor</v>
      </c>
      <c r="AM13" s="193" t="str">
        <f>IFERROR(VLOOKUP(AL13,[7]Tablas!$C$34:$D$58,2,0)," ")</f>
        <v>Moderado</v>
      </c>
      <c r="AN13" s="193" t="s">
        <v>71</v>
      </c>
      <c r="AO13" s="195" t="str">
        <f>IFERROR(VLOOKUP(AM13,[7]Tablas!$A$104:$B$108,2,0)," ")</f>
        <v>Si</v>
      </c>
      <c r="AP13" s="209" t="s">
        <v>461</v>
      </c>
      <c r="AQ13" s="209" t="s">
        <v>462</v>
      </c>
      <c r="AR13" s="253">
        <v>44928</v>
      </c>
      <c r="AS13" s="215">
        <v>45291</v>
      </c>
      <c r="AT13" s="215">
        <v>45169</v>
      </c>
      <c r="AU13" s="307"/>
      <c r="AV13" s="310" t="s">
        <v>398</v>
      </c>
      <c r="AW13" s="271"/>
      <c r="AX13" s="272"/>
      <c r="AY13" s="102" t="s">
        <v>215</v>
      </c>
      <c r="AZ13" s="16"/>
      <c r="BA13" s="102" t="s">
        <v>215</v>
      </c>
      <c r="BB13" s="16"/>
      <c r="BC13" s="102" t="s">
        <v>215</v>
      </c>
      <c r="BD13" s="16"/>
    </row>
    <row r="14" spans="2:56" ht="105" customHeight="1">
      <c r="B14" s="193"/>
      <c r="C14" s="197"/>
      <c r="D14" s="195"/>
      <c r="E14" s="195"/>
      <c r="F14" s="195"/>
      <c r="G14" s="195"/>
      <c r="H14" s="195"/>
      <c r="I14" s="193"/>
      <c r="J14" s="296"/>
      <c r="K14" s="194"/>
      <c r="L14" s="195"/>
      <c r="M14" s="193"/>
      <c r="N14" s="194"/>
      <c r="O14" s="17"/>
      <c r="P14" s="193"/>
      <c r="Q14" s="297"/>
      <c r="R14" s="18" t="s">
        <v>463</v>
      </c>
      <c r="S14" s="18" t="s">
        <v>464</v>
      </c>
      <c r="T14" s="109" t="s">
        <v>457</v>
      </c>
      <c r="U14" s="18" t="s">
        <v>465</v>
      </c>
      <c r="V14" s="18" t="s">
        <v>220</v>
      </c>
      <c r="W14" s="297"/>
      <c r="X14" s="16" t="s">
        <v>266</v>
      </c>
      <c r="Y14" s="16"/>
      <c r="Z14" s="16" t="s">
        <v>48</v>
      </c>
      <c r="AA14" s="16" t="s">
        <v>51</v>
      </c>
      <c r="AB14" s="16" t="str">
        <f t="shared" si="0"/>
        <v>PreventivoManual</v>
      </c>
      <c r="AC14" s="17">
        <f>IFERROR(VLOOKUP(AB14,[7]Tablas!C$73:D$78,2,0)," ")</f>
        <v>0.4</v>
      </c>
      <c r="AD14" s="16" t="s">
        <v>53</v>
      </c>
      <c r="AE14" s="16" t="s">
        <v>55</v>
      </c>
      <c r="AF14" s="16" t="s">
        <v>295</v>
      </c>
      <c r="AG14" s="20">
        <v>0.28999999999999998</v>
      </c>
      <c r="AH14" s="193"/>
      <c r="AI14" s="193"/>
      <c r="AJ14" s="193"/>
      <c r="AK14" s="204"/>
      <c r="AL14" s="46"/>
      <c r="AM14" s="193"/>
      <c r="AN14" s="193"/>
      <c r="AO14" s="195"/>
      <c r="AP14" s="297"/>
      <c r="AQ14" s="297"/>
      <c r="AR14" s="298"/>
      <c r="AS14" s="299"/>
      <c r="AT14" s="299"/>
      <c r="AU14" s="308"/>
      <c r="AV14" s="311"/>
      <c r="AW14" s="271"/>
      <c r="AX14" s="272"/>
      <c r="AY14" s="102" t="s">
        <v>215</v>
      </c>
      <c r="AZ14" s="16"/>
      <c r="BA14" s="102" t="s">
        <v>215</v>
      </c>
      <c r="BB14" s="16"/>
      <c r="BC14" s="102" t="s">
        <v>215</v>
      </c>
      <c r="BD14" s="16"/>
    </row>
    <row r="15" spans="2:56" ht="118.5" customHeight="1">
      <c r="B15" s="193"/>
      <c r="C15" s="197"/>
      <c r="D15" s="195"/>
      <c r="E15" s="195"/>
      <c r="F15" s="195"/>
      <c r="G15" s="195"/>
      <c r="H15" s="195"/>
      <c r="I15" s="193"/>
      <c r="J15" s="278"/>
      <c r="K15" s="194"/>
      <c r="L15" s="195"/>
      <c r="M15" s="193"/>
      <c r="N15" s="194"/>
      <c r="O15" s="14"/>
      <c r="P15" s="193"/>
      <c r="Q15" s="210"/>
      <c r="R15" s="18" t="s">
        <v>466</v>
      </c>
      <c r="S15" s="18" t="s">
        <v>464</v>
      </c>
      <c r="T15" s="16" t="s">
        <v>444</v>
      </c>
      <c r="U15" s="16" t="s">
        <v>467</v>
      </c>
      <c r="V15" s="60" t="s">
        <v>468</v>
      </c>
      <c r="W15" s="210"/>
      <c r="X15" s="16" t="s">
        <v>266</v>
      </c>
      <c r="Y15" s="16"/>
      <c r="Z15" s="16" t="s">
        <v>48</v>
      </c>
      <c r="AA15" s="16" t="s">
        <v>51</v>
      </c>
      <c r="AB15" s="16" t="str">
        <f t="shared" si="0"/>
        <v>PreventivoManual</v>
      </c>
      <c r="AC15" s="17">
        <f>IFERROR(VLOOKUP(AB15,[7]Tablas!C$73:D$78,2,0)," ")</f>
        <v>0.4</v>
      </c>
      <c r="AD15" s="16" t="s">
        <v>53</v>
      </c>
      <c r="AE15" s="16" t="s">
        <v>55</v>
      </c>
      <c r="AF15" s="16" t="s">
        <v>295</v>
      </c>
      <c r="AG15" s="20">
        <v>0.17</v>
      </c>
      <c r="AH15" s="193"/>
      <c r="AI15" s="193"/>
      <c r="AJ15" s="193"/>
      <c r="AK15" s="193"/>
      <c r="AL15" s="38"/>
      <c r="AM15" s="193"/>
      <c r="AN15" s="193"/>
      <c r="AO15" s="195"/>
      <c r="AP15" s="210"/>
      <c r="AQ15" s="210"/>
      <c r="AR15" s="254"/>
      <c r="AS15" s="216"/>
      <c r="AT15" s="216"/>
      <c r="AU15" s="309"/>
      <c r="AV15" s="312"/>
      <c r="AW15" s="271"/>
      <c r="AX15" s="272"/>
      <c r="AY15" s="102" t="s">
        <v>215</v>
      </c>
      <c r="AZ15" s="16"/>
      <c r="BA15" s="102" t="s">
        <v>215</v>
      </c>
      <c r="BB15" s="16"/>
      <c r="BC15" s="102" t="s">
        <v>215</v>
      </c>
      <c r="BD15" s="16"/>
    </row>
    <row r="16" spans="2:56" ht="174.75" customHeight="1">
      <c r="B16" s="193">
        <v>4</v>
      </c>
      <c r="C16" s="197" t="s">
        <v>257</v>
      </c>
      <c r="D16" s="195" t="s">
        <v>469</v>
      </c>
      <c r="E16" s="195" t="s">
        <v>470</v>
      </c>
      <c r="F16" s="195" t="s">
        <v>471</v>
      </c>
      <c r="G16" s="195" t="s">
        <v>61</v>
      </c>
      <c r="H16" s="195" t="s">
        <v>9</v>
      </c>
      <c r="I16" s="193">
        <v>24000</v>
      </c>
      <c r="J16" s="193" t="str">
        <f>IFERROR(VLOOKUP(H16,[7]Tablas!$A$15:$C$19,3,0)," ")</f>
        <v>Muy Alta</v>
      </c>
      <c r="K16" s="194">
        <f>IFERROR(VLOOKUP(H16,[7]Tablas!$A$15:$B$19,2,0)," ")</f>
        <v>1</v>
      </c>
      <c r="L16" s="195" t="s">
        <v>28</v>
      </c>
      <c r="M16" s="193" t="str">
        <f>IFERROR(VLOOKUP(L16,[7]Tablas!$A$23:$C$32,3,0)," ")</f>
        <v>Menor</v>
      </c>
      <c r="N16" s="194">
        <f>IFERROR(VLOOKUP(L16,[7]Tablas!$A$23:$B$32,2,0)," ")</f>
        <v>0.4</v>
      </c>
      <c r="O16" s="17" t="str">
        <f>CONCATENATE(J16,M16)</f>
        <v>Muy AltaMenor</v>
      </c>
      <c r="P16" s="193" t="str">
        <f>IFERROR(VLOOKUP(O16,[7]Tablas!$C$34:$D$58,2,0)," ")</f>
        <v>Alto</v>
      </c>
      <c r="Q16" s="209" t="s">
        <v>374</v>
      </c>
      <c r="R16" s="2" t="s">
        <v>472</v>
      </c>
      <c r="S16" s="49" t="s">
        <v>473</v>
      </c>
      <c r="T16" s="18" t="s">
        <v>474</v>
      </c>
      <c r="U16" s="110" t="s">
        <v>302</v>
      </c>
      <c r="V16" s="110" t="s">
        <v>475</v>
      </c>
      <c r="W16" s="209" t="s">
        <v>476</v>
      </c>
      <c r="X16" s="16" t="s">
        <v>266</v>
      </c>
      <c r="Y16" s="16"/>
      <c r="Z16" s="16" t="s">
        <v>48</v>
      </c>
      <c r="AA16" s="16" t="s">
        <v>51</v>
      </c>
      <c r="AB16" s="16" t="str">
        <f t="shared" si="0"/>
        <v>PreventivoManual</v>
      </c>
      <c r="AC16" s="17">
        <f>IFERROR(VLOOKUP(AB16,[7]Tablas!C$73:D$78,2,0)," ")</f>
        <v>0.4</v>
      </c>
      <c r="AD16" s="16" t="s">
        <v>53</v>
      </c>
      <c r="AE16" s="16" t="s">
        <v>55</v>
      </c>
      <c r="AF16" s="16" t="s">
        <v>295</v>
      </c>
      <c r="AG16" s="17">
        <f>K16-(K16*AC16)</f>
        <v>0.6</v>
      </c>
      <c r="AH16" s="193" t="str">
        <f>IF(AG17&lt;20%,"Muy Baja",IF(AG17&lt;40%,"Baja",IF(AG17&lt;60%,"Media",IF(AG17&lt;80%,"A l t a",IF(AG17&gt;80%,"Muy Alta")))))</f>
        <v>Baja</v>
      </c>
      <c r="AI16" s="193">
        <f>IFERROR(AG16-(AG16*AC17)," ")</f>
        <v>0.36</v>
      </c>
      <c r="AJ16" s="193" t="str">
        <f>+M16</f>
        <v>Menor</v>
      </c>
      <c r="AK16" s="204">
        <f>+N16</f>
        <v>0.4</v>
      </c>
      <c r="AL16" s="46" t="str">
        <f>CONCATENATE(AH16,AJ16)</f>
        <v>BajaMenor</v>
      </c>
      <c r="AM16" s="193" t="str">
        <f>IFERROR(VLOOKUP(AL16,[7]Tablas!$C$34:$D$58,2,0)," ")</f>
        <v>Moderado</v>
      </c>
      <c r="AN16" s="193" t="s">
        <v>71</v>
      </c>
      <c r="AO16" s="195" t="str">
        <f>IFERROR(VLOOKUP(AM16,[7]Tablas!$A$104:$B$108,2,0)," ")</f>
        <v>Si</v>
      </c>
      <c r="AP16" s="209" t="s">
        <v>477</v>
      </c>
      <c r="AQ16" s="209" t="s">
        <v>478</v>
      </c>
      <c r="AR16" s="253">
        <v>44928</v>
      </c>
      <c r="AS16" s="253">
        <v>45291</v>
      </c>
      <c r="AT16" s="253">
        <v>45169</v>
      </c>
      <c r="AU16" s="14"/>
      <c r="AV16" s="14"/>
      <c r="AW16" s="271"/>
      <c r="AX16" s="272"/>
      <c r="AY16" s="102" t="s">
        <v>215</v>
      </c>
      <c r="AZ16" s="16"/>
      <c r="BA16" s="102" t="s">
        <v>215</v>
      </c>
      <c r="BB16" s="16"/>
      <c r="BC16" s="102" t="s">
        <v>215</v>
      </c>
      <c r="BD16" s="16"/>
    </row>
    <row r="17" spans="1:56" ht="111" customHeight="1">
      <c r="B17" s="193"/>
      <c r="C17" s="197"/>
      <c r="D17" s="195"/>
      <c r="E17" s="195"/>
      <c r="F17" s="195"/>
      <c r="G17" s="195"/>
      <c r="H17" s="195"/>
      <c r="I17" s="193"/>
      <c r="J17" s="193"/>
      <c r="K17" s="194"/>
      <c r="L17" s="195"/>
      <c r="M17" s="193"/>
      <c r="N17" s="194"/>
      <c r="O17" s="14"/>
      <c r="P17" s="193"/>
      <c r="Q17" s="210"/>
      <c r="R17" s="18" t="s">
        <v>479</v>
      </c>
      <c r="S17" s="18" t="s">
        <v>480</v>
      </c>
      <c r="T17" s="18" t="s">
        <v>474</v>
      </c>
      <c r="U17" s="18" t="s">
        <v>481</v>
      </c>
      <c r="V17" s="18" t="s">
        <v>482</v>
      </c>
      <c r="W17" s="210"/>
      <c r="X17" s="16" t="s">
        <v>266</v>
      </c>
      <c r="Y17" s="16"/>
      <c r="Z17" s="16" t="s">
        <v>48</v>
      </c>
      <c r="AA17" s="16" t="s">
        <v>51</v>
      </c>
      <c r="AB17" s="16" t="str">
        <f t="shared" si="0"/>
        <v>PreventivoManual</v>
      </c>
      <c r="AC17" s="17">
        <f>IFERROR(VLOOKUP(AB17,[7]Tablas!C$73:D$78,2,0)," ")</f>
        <v>0.4</v>
      </c>
      <c r="AD17" s="16" t="s">
        <v>53</v>
      </c>
      <c r="AE17" s="16" t="s">
        <v>55</v>
      </c>
      <c r="AF17" s="16" t="s">
        <v>295</v>
      </c>
      <c r="AG17" s="20">
        <f>IFERROR(AG16-(AG16*AC17),0)</f>
        <v>0.36</v>
      </c>
      <c r="AH17" s="193"/>
      <c r="AI17" s="193"/>
      <c r="AJ17" s="193"/>
      <c r="AK17" s="193"/>
      <c r="AL17" s="38"/>
      <c r="AM17" s="193"/>
      <c r="AN17" s="193"/>
      <c r="AO17" s="195"/>
      <c r="AP17" s="210"/>
      <c r="AQ17" s="297"/>
      <c r="AR17" s="262"/>
      <c r="AS17" s="254"/>
      <c r="AT17" s="254"/>
      <c r="AU17" s="14"/>
      <c r="AV17" s="14"/>
      <c r="AW17" s="271"/>
      <c r="AX17" s="272"/>
      <c r="AY17" s="102" t="s">
        <v>215</v>
      </c>
      <c r="AZ17" s="16"/>
      <c r="BA17" s="102" t="s">
        <v>215</v>
      </c>
      <c r="BB17" s="16"/>
      <c r="BC17" s="102" t="s">
        <v>215</v>
      </c>
      <c r="BD17" s="16"/>
    </row>
    <row r="18" spans="1:56" ht="156.75" customHeight="1">
      <c r="B18" s="277">
        <v>5</v>
      </c>
      <c r="C18" s="300" t="s">
        <v>257</v>
      </c>
      <c r="D18" s="209" t="s">
        <v>483</v>
      </c>
      <c r="E18" s="209" t="s">
        <v>484</v>
      </c>
      <c r="F18" s="209" t="s">
        <v>485</v>
      </c>
      <c r="G18" s="209" t="s">
        <v>61</v>
      </c>
      <c r="H18" s="209" t="s">
        <v>11</v>
      </c>
      <c r="I18" s="277">
        <v>300</v>
      </c>
      <c r="J18" s="277" t="str">
        <f>IFERROR(VLOOKUP(H18,[7]Tablas!$A$15:$C$19,3,0)," ")</f>
        <v>Media</v>
      </c>
      <c r="K18" s="294">
        <f>IFERROR(VLOOKUP(H18,[7]Tablas!$A$15:$B$19,2,0)," ")</f>
        <v>0.6</v>
      </c>
      <c r="L18" s="209" t="s">
        <v>75</v>
      </c>
      <c r="M18" s="277" t="str">
        <f>IFERROR(VLOOKUP(L18,[7]Tablas!$A$23:$C$32,3,0)," ")</f>
        <v>Mayor</v>
      </c>
      <c r="N18" s="294">
        <f>IFERROR(VLOOKUP(L18,[7]Tablas!$A$23:$B$32,2,0)," ")</f>
        <v>0.8</v>
      </c>
      <c r="O18" s="17" t="str">
        <f>CONCATENATE(J18,M18)</f>
        <v>MediaMayor</v>
      </c>
      <c r="P18" s="277" t="str">
        <f>IFERROR(VLOOKUP(O18,[7]Tablas!$C$34:$D$58,2,0)," ")</f>
        <v>Alto</v>
      </c>
      <c r="Q18" s="209" t="s">
        <v>374</v>
      </c>
      <c r="R18" s="18" t="s">
        <v>486</v>
      </c>
      <c r="S18" s="18" t="s">
        <v>487</v>
      </c>
      <c r="T18" s="18" t="s">
        <v>488</v>
      </c>
      <c r="U18" s="16" t="s">
        <v>302</v>
      </c>
      <c r="V18" s="49" t="s">
        <v>489</v>
      </c>
      <c r="W18" s="264" t="s">
        <v>490</v>
      </c>
      <c r="X18" s="16" t="s">
        <v>266</v>
      </c>
      <c r="Y18" s="16"/>
      <c r="Z18" s="16" t="s">
        <v>48</v>
      </c>
      <c r="AA18" s="16" t="s">
        <v>51</v>
      </c>
      <c r="AB18" s="16" t="str">
        <f t="shared" si="0"/>
        <v>PreventivoManual</v>
      </c>
      <c r="AC18" s="17">
        <f>IFERROR(VLOOKUP(AB18,[7]Tablas!C$73:D$78,2,0)," ")</f>
        <v>0.4</v>
      </c>
      <c r="AD18" s="16" t="s">
        <v>53</v>
      </c>
      <c r="AE18" s="16" t="s">
        <v>55</v>
      </c>
      <c r="AF18" s="16" t="s">
        <v>295</v>
      </c>
      <c r="AG18" s="17">
        <f>IFERROR(K18-(K18*AC18)," ")</f>
        <v>0.36</v>
      </c>
      <c r="AH18" s="277" t="s">
        <v>491</v>
      </c>
      <c r="AI18" s="193">
        <f>IFERROR(AG18-(AG18*AC19)," ")</f>
        <v>0.216</v>
      </c>
      <c r="AJ18" s="277" t="str">
        <f>+M18</f>
        <v>Mayor</v>
      </c>
      <c r="AK18" s="204">
        <f>+N18</f>
        <v>0.8</v>
      </c>
      <c r="AL18" s="46" t="str">
        <f>CONCATENATE(AH18,AJ18)</f>
        <v>Muy bajaMayor</v>
      </c>
      <c r="AM18" s="277" t="str">
        <f>IFERROR(VLOOKUP(AL18,[7]Tablas!$C$34:$D$58,2,0)," ")</f>
        <v>Alto</v>
      </c>
      <c r="AN18" s="277" t="s">
        <v>71</v>
      </c>
      <c r="AO18" s="209" t="str">
        <f>IFERROR(VLOOKUP(AM18,[7]Tablas!$A$104:$B$108,2,0)," ")</f>
        <v>Si</v>
      </c>
      <c r="AP18" s="304" t="s">
        <v>492</v>
      </c>
      <c r="AQ18" s="304" t="s">
        <v>493</v>
      </c>
      <c r="AR18" s="253">
        <v>44928</v>
      </c>
      <c r="AS18" s="253">
        <v>45291</v>
      </c>
      <c r="AT18" s="253">
        <v>45169</v>
      </c>
      <c r="AU18" s="14"/>
      <c r="AV18" s="14"/>
      <c r="AW18" s="271"/>
      <c r="AX18" s="272"/>
      <c r="AY18" s="102" t="s">
        <v>215</v>
      </c>
      <c r="AZ18" s="16"/>
      <c r="BA18" s="102" t="s">
        <v>215</v>
      </c>
      <c r="BB18" s="16"/>
      <c r="BC18" s="102" t="s">
        <v>215</v>
      </c>
      <c r="BD18" s="16"/>
    </row>
    <row r="19" spans="1:56" ht="156.75" customHeight="1">
      <c r="B19" s="296"/>
      <c r="C19" s="301"/>
      <c r="D19" s="297"/>
      <c r="E19" s="297"/>
      <c r="F19" s="297"/>
      <c r="G19" s="297"/>
      <c r="H19" s="297"/>
      <c r="I19" s="296"/>
      <c r="J19" s="296"/>
      <c r="K19" s="305"/>
      <c r="L19" s="297"/>
      <c r="M19" s="296"/>
      <c r="N19" s="305"/>
      <c r="O19" s="14"/>
      <c r="P19" s="296"/>
      <c r="Q19" s="297"/>
      <c r="R19" s="18" t="s">
        <v>494</v>
      </c>
      <c r="S19" s="18" t="s">
        <v>495</v>
      </c>
      <c r="T19" s="18" t="s">
        <v>496</v>
      </c>
      <c r="U19" s="16" t="s">
        <v>302</v>
      </c>
      <c r="V19" s="49" t="s">
        <v>497</v>
      </c>
      <c r="W19" s="264"/>
      <c r="X19" s="16" t="s">
        <v>266</v>
      </c>
      <c r="Y19" s="16"/>
      <c r="Z19" s="16" t="s">
        <v>48</v>
      </c>
      <c r="AA19" s="16" t="s">
        <v>51</v>
      </c>
      <c r="AB19" s="16" t="str">
        <f t="shared" si="0"/>
        <v>PreventivoManual</v>
      </c>
      <c r="AC19" s="17">
        <f>IFERROR(VLOOKUP(AB19,[7]Tablas!C$73:D$78,2,0)," ")</f>
        <v>0.4</v>
      </c>
      <c r="AD19" s="16" t="s">
        <v>53</v>
      </c>
      <c r="AE19" s="16" t="s">
        <v>55</v>
      </c>
      <c r="AF19" s="16" t="s">
        <v>295</v>
      </c>
      <c r="AG19" s="20">
        <f>IFERROR(AG18-(AG18*AC19),0)</f>
        <v>0.216</v>
      </c>
      <c r="AH19" s="296"/>
      <c r="AI19" s="193"/>
      <c r="AJ19" s="296"/>
      <c r="AK19" s="193"/>
      <c r="AL19" s="38"/>
      <c r="AM19" s="296"/>
      <c r="AN19" s="296"/>
      <c r="AO19" s="297"/>
      <c r="AP19" s="304"/>
      <c r="AQ19" s="304"/>
      <c r="AR19" s="303"/>
      <c r="AS19" s="298"/>
      <c r="AT19" s="298"/>
      <c r="AU19" s="14"/>
      <c r="AV19" s="14"/>
      <c r="AW19" s="271"/>
      <c r="AX19" s="272"/>
      <c r="AY19" s="102" t="s">
        <v>215</v>
      </c>
      <c r="AZ19" s="16"/>
      <c r="BA19" s="102" t="s">
        <v>215</v>
      </c>
      <c r="BB19" s="16"/>
      <c r="BC19" s="102" t="s">
        <v>215</v>
      </c>
      <c r="BD19" s="16"/>
    </row>
    <row r="20" spans="1:56" ht="252">
      <c r="B20" s="278"/>
      <c r="C20" s="302"/>
      <c r="D20" s="210"/>
      <c r="E20" s="210"/>
      <c r="F20" s="210"/>
      <c r="G20" s="210"/>
      <c r="H20" s="210"/>
      <c r="I20" s="278"/>
      <c r="J20" s="278"/>
      <c r="K20" s="295"/>
      <c r="L20" s="210"/>
      <c r="M20" s="278"/>
      <c r="N20" s="295"/>
      <c r="O20" s="14"/>
      <c r="P20" s="278"/>
      <c r="Q20" s="210"/>
      <c r="R20" s="18" t="s">
        <v>498</v>
      </c>
      <c r="S20" s="49" t="s">
        <v>499</v>
      </c>
      <c r="T20" s="49" t="s">
        <v>500</v>
      </c>
      <c r="U20" s="49" t="s">
        <v>327</v>
      </c>
      <c r="V20" s="49" t="s">
        <v>501</v>
      </c>
      <c r="W20" s="264"/>
      <c r="X20" s="14" t="s">
        <v>266</v>
      </c>
      <c r="Y20" s="14"/>
      <c r="Z20" s="16" t="s">
        <v>48</v>
      </c>
      <c r="AA20" s="16" t="s">
        <v>51</v>
      </c>
      <c r="AB20" s="16" t="str">
        <f t="shared" si="0"/>
        <v>PreventivoManual</v>
      </c>
      <c r="AC20" s="17">
        <f>IFERROR(VLOOKUP(AB20,[7]Tablas!C$73:D$78,2,0)," ")</f>
        <v>0.4</v>
      </c>
      <c r="AD20" s="16" t="s">
        <v>53</v>
      </c>
      <c r="AE20" s="16" t="s">
        <v>55</v>
      </c>
      <c r="AF20" s="16" t="s">
        <v>295</v>
      </c>
      <c r="AG20" s="20">
        <f>IFERROR(AG19-(AG19*AC20),0)</f>
        <v>0.12959999999999999</v>
      </c>
      <c r="AH20" s="278"/>
      <c r="AI20" s="14"/>
      <c r="AJ20" s="278"/>
      <c r="AK20" s="14"/>
      <c r="AL20" s="14"/>
      <c r="AM20" s="278"/>
      <c r="AN20" s="278"/>
      <c r="AO20" s="210"/>
      <c r="AP20" s="304"/>
      <c r="AQ20" s="304"/>
      <c r="AR20" s="262"/>
      <c r="AS20" s="254"/>
      <c r="AT20" s="254"/>
      <c r="AU20" s="14"/>
      <c r="AV20" s="14"/>
      <c r="AW20" s="273"/>
      <c r="AX20" s="274"/>
      <c r="AY20" s="102" t="s">
        <v>215</v>
      </c>
      <c r="AZ20" s="16"/>
      <c r="BA20" s="102" t="s">
        <v>215</v>
      </c>
      <c r="BB20" s="16"/>
      <c r="BC20" s="102" t="s">
        <v>215</v>
      </c>
      <c r="BD20" s="16"/>
    </row>
    <row r="21" spans="1:56">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6" t="str">
        <f t="shared" si="0"/>
        <v/>
      </c>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6">
      <c r="AB22" s="16" t="str">
        <f t="shared" si="0"/>
        <v/>
      </c>
    </row>
    <row r="23" spans="1:56">
      <c r="S23" s="111"/>
      <c r="T23" s="112"/>
      <c r="U23" s="113"/>
    </row>
    <row r="24" spans="1:56" ht="18.75">
      <c r="B24" s="241" t="s">
        <v>236</v>
      </c>
      <c r="C24" s="241"/>
      <c r="D24" s="241"/>
      <c r="E24" s="241"/>
      <c r="F24" s="241"/>
      <c r="G24" s="241"/>
      <c r="H24" s="241"/>
      <c r="R24" s="112"/>
    </row>
    <row r="26" spans="1:56" ht="27" customHeight="1">
      <c r="A26" s="48" t="s">
        <v>202</v>
      </c>
      <c r="B26" s="48" t="s">
        <v>203</v>
      </c>
      <c r="C26" s="174" t="s">
        <v>201</v>
      </c>
      <c r="D26" s="174"/>
      <c r="E26" s="174"/>
      <c r="F26" s="174"/>
      <c r="G26" s="174"/>
      <c r="H26" s="174"/>
    </row>
    <row r="27" spans="1:56" ht="195.75" customHeight="1">
      <c r="A27" s="38">
        <v>2</v>
      </c>
      <c r="B27" s="114">
        <v>45054</v>
      </c>
      <c r="C27" s="175" t="s">
        <v>502</v>
      </c>
      <c r="D27" s="175"/>
      <c r="E27" s="175"/>
      <c r="F27" s="175"/>
      <c r="G27" s="175"/>
      <c r="H27" s="175"/>
    </row>
    <row r="28" spans="1:56">
      <c r="A28" s="14"/>
      <c r="B28" s="14"/>
      <c r="C28" s="195"/>
      <c r="D28" s="195"/>
      <c r="E28" s="195"/>
      <c r="F28" s="195"/>
      <c r="G28" s="195"/>
      <c r="H28" s="195"/>
    </row>
    <row r="29" spans="1:56">
      <c r="A29" s="14"/>
      <c r="B29" s="14"/>
      <c r="C29" s="195"/>
      <c r="D29" s="195"/>
      <c r="E29" s="195"/>
      <c r="F29" s="195"/>
      <c r="G29" s="195"/>
      <c r="H29" s="195"/>
    </row>
    <row r="30" spans="1:56">
      <c r="A30" s="14"/>
      <c r="B30" s="14"/>
      <c r="C30" s="195"/>
      <c r="D30" s="195"/>
      <c r="E30" s="195"/>
      <c r="F30" s="195"/>
      <c r="G30" s="195"/>
      <c r="H30" s="195"/>
    </row>
    <row r="31" spans="1:56">
      <c r="A31" s="14"/>
      <c r="B31" s="14"/>
      <c r="C31" s="195"/>
      <c r="D31" s="195"/>
      <c r="E31" s="195"/>
      <c r="F31" s="195"/>
      <c r="G31" s="195"/>
      <c r="H31" s="195"/>
    </row>
  </sheetData>
  <mergeCells count="196">
    <mergeCell ref="AW9:AX20"/>
    <mergeCell ref="BA7:BB7"/>
    <mergeCell ref="BC7:BD7"/>
    <mergeCell ref="BA6:BB6"/>
    <mergeCell ref="BC6:BD6"/>
    <mergeCell ref="C28:H28"/>
    <mergeCell ref="C29:H29"/>
    <mergeCell ref="C30:H30"/>
    <mergeCell ref="C31:H31"/>
    <mergeCell ref="M18:M20"/>
    <mergeCell ref="N18:N20"/>
    <mergeCell ref="AR16:AR17"/>
    <mergeCell ref="L16:L17"/>
    <mergeCell ref="M16:M17"/>
    <mergeCell ref="N16:N17"/>
    <mergeCell ref="AS16:AS17"/>
    <mergeCell ref="AT16:AT17"/>
    <mergeCell ref="AN16:AN17"/>
    <mergeCell ref="AO16:AO17"/>
    <mergeCell ref="AP16:AP17"/>
    <mergeCell ref="AQ16:AQ17"/>
    <mergeCell ref="AT13:AT15"/>
    <mergeCell ref="AU13:AU15"/>
    <mergeCell ref="AV13:AV15"/>
    <mergeCell ref="AY6:AZ6"/>
    <mergeCell ref="AR18:AR20"/>
    <mergeCell ref="AS18:AS20"/>
    <mergeCell ref="AT18:AT20"/>
    <mergeCell ref="B24:H24"/>
    <mergeCell ref="C26:H26"/>
    <mergeCell ref="C27:H27"/>
    <mergeCell ref="AK18:AK19"/>
    <mergeCell ref="AM18:AM20"/>
    <mergeCell ref="AN18:AN20"/>
    <mergeCell ref="AO18:AO20"/>
    <mergeCell ref="AP18:AP20"/>
    <mergeCell ref="AQ18:AQ20"/>
    <mergeCell ref="P18:P20"/>
    <mergeCell ref="Q18:Q20"/>
    <mergeCell ref="W18:W20"/>
    <mergeCell ref="AH18:AH20"/>
    <mergeCell ref="AI18:AI19"/>
    <mergeCell ref="AJ18:AJ20"/>
    <mergeCell ref="I18:I20"/>
    <mergeCell ref="J18:J20"/>
    <mergeCell ref="K18:K20"/>
    <mergeCell ref="L18:L20"/>
    <mergeCell ref="AY7:AZ7"/>
    <mergeCell ref="B18:B20"/>
    <mergeCell ref="C18:C20"/>
    <mergeCell ref="D18:D20"/>
    <mergeCell ref="E18:E20"/>
    <mergeCell ref="F18:F20"/>
    <mergeCell ref="G18:G20"/>
    <mergeCell ref="H18:H20"/>
    <mergeCell ref="AK16:AK17"/>
    <mergeCell ref="AM16:AM17"/>
    <mergeCell ref="P16:P17"/>
    <mergeCell ref="Q16:Q17"/>
    <mergeCell ref="W16:W17"/>
    <mergeCell ref="AH16:AH17"/>
    <mergeCell ref="AI16:AI17"/>
    <mergeCell ref="AJ16:AJ17"/>
    <mergeCell ref="I16:I17"/>
    <mergeCell ref="J16:J17"/>
    <mergeCell ref="K16:K17"/>
    <mergeCell ref="B16:B17"/>
    <mergeCell ref="C16:C17"/>
    <mergeCell ref="D16:D17"/>
    <mergeCell ref="E16:E17"/>
    <mergeCell ref="F16:F17"/>
    <mergeCell ref="G16:G17"/>
    <mergeCell ref="H16:H17"/>
    <mergeCell ref="AN13:AN15"/>
    <mergeCell ref="AO13:AO15"/>
    <mergeCell ref="AP13:AP15"/>
    <mergeCell ref="AQ13:AQ15"/>
    <mergeCell ref="AR13:AR15"/>
    <mergeCell ref="AS13:AS15"/>
    <mergeCell ref="W13:W15"/>
    <mergeCell ref="AH13:AH15"/>
    <mergeCell ref="AI13:AI15"/>
    <mergeCell ref="AJ13:AJ15"/>
    <mergeCell ref="AK13:AK15"/>
    <mergeCell ref="AM13:AM15"/>
    <mergeCell ref="K13:K15"/>
    <mergeCell ref="L13:L15"/>
    <mergeCell ref="M13:M15"/>
    <mergeCell ref="N13:N15"/>
    <mergeCell ref="P13:P15"/>
    <mergeCell ref="Q13:Q15"/>
    <mergeCell ref="AT11:AT12"/>
    <mergeCell ref="B13:B15"/>
    <mergeCell ref="C13:C15"/>
    <mergeCell ref="D13:D15"/>
    <mergeCell ref="E13:E15"/>
    <mergeCell ref="F13:F15"/>
    <mergeCell ref="G13:G15"/>
    <mergeCell ref="H13:H15"/>
    <mergeCell ref="I13:I15"/>
    <mergeCell ref="J13:J15"/>
    <mergeCell ref="AN11:AN12"/>
    <mergeCell ref="AO11:AO12"/>
    <mergeCell ref="AP11:AP12"/>
    <mergeCell ref="AQ11:AQ12"/>
    <mergeCell ref="AR11:AR12"/>
    <mergeCell ref="AS11:AS12"/>
    <mergeCell ref="W11:W12"/>
    <mergeCell ref="AH11:AH12"/>
    <mergeCell ref="AI11:AI12"/>
    <mergeCell ref="AJ11:AJ12"/>
    <mergeCell ref="AK11:AK12"/>
    <mergeCell ref="AM11:AM12"/>
    <mergeCell ref="K11:K12"/>
    <mergeCell ref="L11:L12"/>
    <mergeCell ref="G11:G12"/>
    <mergeCell ref="H11:H12"/>
    <mergeCell ref="I11:I12"/>
    <mergeCell ref="J11:J12"/>
    <mergeCell ref="M11:M12"/>
    <mergeCell ref="N11:N12"/>
    <mergeCell ref="P11:P12"/>
    <mergeCell ref="Q11:Q12"/>
    <mergeCell ref="AO9:AO10"/>
    <mergeCell ref="AH9:AH10"/>
    <mergeCell ref="AI9:AI10"/>
    <mergeCell ref="AJ9:AJ10"/>
    <mergeCell ref="AK9:AK10"/>
    <mergeCell ref="AM9:AM10"/>
    <mergeCell ref="AN9:AN10"/>
    <mergeCell ref="Z9:Z10"/>
    <mergeCell ref="AA9:AA10"/>
    <mergeCell ref="AC9:AC10"/>
    <mergeCell ref="AD9:AD10"/>
    <mergeCell ref="AE9:AE10"/>
    <mergeCell ref="AF9:AF10"/>
    <mergeCell ref="T9:T10"/>
    <mergeCell ref="U9:U10"/>
    <mergeCell ref="V9:V10"/>
    <mergeCell ref="B9:B10"/>
    <mergeCell ref="C9:C10"/>
    <mergeCell ref="D9:D10"/>
    <mergeCell ref="E9:E10"/>
    <mergeCell ref="F9:F10"/>
    <mergeCell ref="B11:B12"/>
    <mergeCell ref="C11:C12"/>
    <mergeCell ref="D11:D12"/>
    <mergeCell ref="E11:E12"/>
    <mergeCell ref="F11:F12"/>
    <mergeCell ref="G9:G10"/>
    <mergeCell ref="H9:H10"/>
    <mergeCell ref="I9:I10"/>
    <mergeCell ref="J9:J10"/>
    <mergeCell ref="K9:K10"/>
    <mergeCell ref="L9:L10"/>
    <mergeCell ref="AP7:AP8"/>
    <mergeCell ref="AQ7:AQ8"/>
    <mergeCell ref="AR7:AR8"/>
    <mergeCell ref="AI7:AI8"/>
    <mergeCell ref="AJ7:AJ8"/>
    <mergeCell ref="AK7:AK8"/>
    <mergeCell ref="AM7:AM8"/>
    <mergeCell ref="AN7:AN8"/>
    <mergeCell ref="AO7:AO8"/>
    <mergeCell ref="N9:N10"/>
    <mergeCell ref="P9:P10"/>
    <mergeCell ref="Q9:Q10"/>
    <mergeCell ref="R9:R10"/>
    <mergeCell ref="S9:S10"/>
    <mergeCell ref="W9:W10"/>
    <mergeCell ref="X9:X10"/>
    <mergeCell ref="Y9:Y10"/>
    <mergeCell ref="M9:M10"/>
    <mergeCell ref="AW6:AX6"/>
    <mergeCell ref="N7:P7"/>
    <mergeCell ref="Q7:W7"/>
    <mergeCell ref="X7:Y7"/>
    <mergeCell ref="Z7:AF7"/>
    <mergeCell ref="AG7:AG8"/>
    <mergeCell ref="AH7:AH8"/>
    <mergeCell ref="B1:D3"/>
    <mergeCell ref="E1:AW1"/>
    <mergeCell ref="E2:AW3"/>
    <mergeCell ref="B4:C4"/>
    <mergeCell ref="B5:D5"/>
    <mergeCell ref="AV7:AV8"/>
    <mergeCell ref="H8:I8"/>
    <mergeCell ref="L8:M8"/>
    <mergeCell ref="AT7:AT8"/>
    <mergeCell ref="AU7:AU8"/>
    <mergeCell ref="AW7:AX7"/>
    <mergeCell ref="B6:M7"/>
    <mergeCell ref="N6:AN6"/>
    <mergeCell ref="AO6:AV6"/>
    <mergeCell ref="AS7:AS8"/>
    <mergeCell ref="E5:J5"/>
  </mergeCells>
  <conditionalFormatting sqref="J13">
    <cfRule type="containsText" dxfId="1385" priority="1" operator="containsText" text="Muy Baja">
      <formula>NOT(ISERROR(SEARCH("Muy Baja",J13)))</formula>
    </cfRule>
    <cfRule type="containsText" dxfId="1384" priority="2" operator="containsText" text="Baja">
      <formula>NOT(ISERROR(SEARCH("Baja",J13)))</formula>
    </cfRule>
    <cfRule type="containsText" dxfId="1383" priority="3" operator="containsText" text="A l t a">
      <formula>NOT(ISERROR(SEARCH("A l t a",J13)))</formula>
    </cfRule>
    <cfRule type="containsText" dxfId="1382" priority="4" operator="containsText" text="Muy Alta">
      <formula>NOT(ISERROR(SEARCH("Muy Alta",J13)))</formula>
    </cfRule>
    <cfRule type="cellIs" dxfId="1381" priority="5" operator="equal">
      <formula>"Media"</formula>
    </cfRule>
  </conditionalFormatting>
  <conditionalFormatting sqref="J9:K9">
    <cfRule type="containsText" dxfId="1380" priority="132" operator="containsText" text="Muy Baja">
      <formula>NOT(ISERROR(SEARCH("Muy Baja",J9)))</formula>
    </cfRule>
    <cfRule type="containsText" dxfId="1379" priority="133" operator="containsText" text="Baja">
      <formula>NOT(ISERROR(SEARCH("Baja",J9)))</formula>
    </cfRule>
    <cfRule type="containsText" dxfId="1378" priority="134" operator="containsText" text="A l t a">
      <formula>NOT(ISERROR(SEARCH("A l t a",J9)))</formula>
    </cfRule>
    <cfRule type="containsText" dxfId="1377" priority="135" operator="containsText" text="Muy Alta">
      <formula>NOT(ISERROR(SEARCH("Muy Alta",J9)))</formula>
    </cfRule>
    <cfRule type="cellIs" dxfId="1376" priority="136" operator="equal">
      <formula>"Media"</formula>
    </cfRule>
  </conditionalFormatting>
  <conditionalFormatting sqref="J11:K11">
    <cfRule type="containsText" dxfId="1375" priority="108" operator="containsText" text="Muy Baja">
      <formula>NOT(ISERROR(SEARCH("Muy Baja",J11)))</formula>
    </cfRule>
    <cfRule type="containsText" dxfId="1374" priority="109" operator="containsText" text="Baja">
      <formula>NOT(ISERROR(SEARCH("Baja",J11)))</formula>
    </cfRule>
    <cfRule type="containsText" dxfId="1373" priority="110" operator="containsText" text="A l t a">
      <formula>NOT(ISERROR(SEARCH("A l t a",J11)))</formula>
    </cfRule>
    <cfRule type="containsText" dxfId="1372" priority="111" operator="containsText" text="Muy Alta">
      <formula>NOT(ISERROR(SEARCH("Muy Alta",J11)))</formula>
    </cfRule>
    <cfRule type="cellIs" dxfId="1371" priority="112" operator="equal">
      <formula>"Media"</formula>
    </cfRule>
  </conditionalFormatting>
  <conditionalFormatting sqref="J16:K16">
    <cfRule type="containsText" dxfId="1370" priority="57" operator="containsText" text="Muy Baja">
      <formula>NOT(ISERROR(SEARCH("Muy Baja",J16)))</formula>
    </cfRule>
    <cfRule type="containsText" dxfId="1369" priority="58" operator="containsText" text="Baja">
      <formula>NOT(ISERROR(SEARCH("Baja",J16)))</formula>
    </cfRule>
    <cfRule type="containsText" dxfId="1368" priority="59" operator="containsText" text="A l t a">
      <formula>NOT(ISERROR(SEARCH("A l t a",J16)))</formula>
    </cfRule>
    <cfRule type="containsText" dxfId="1367" priority="60" operator="containsText" text="Muy Alta">
      <formula>NOT(ISERROR(SEARCH("Muy Alta",J16)))</formula>
    </cfRule>
    <cfRule type="cellIs" dxfId="1366" priority="61" operator="equal">
      <formula>"Media"</formula>
    </cfRule>
  </conditionalFormatting>
  <conditionalFormatting sqref="J18:K18">
    <cfRule type="containsText" dxfId="1365" priority="33" operator="containsText" text="Muy Baja">
      <formula>NOT(ISERROR(SEARCH("Muy Baja",J18)))</formula>
    </cfRule>
    <cfRule type="containsText" dxfId="1364" priority="34" operator="containsText" text="Baja">
      <formula>NOT(ISERROR(SEARCH("Baja",J18)))</formula>
    </cfRule>
    <cfRule type="containsText" dxfId="1363" priority="35" operator="containsText" text="A l t a">
      <formula>NOT(ISERROR(SEARCH("A l t a",J18)))</formula>
    </cfRule>
    <cfRule type="containsText" dxfId="1362" priority="36" operator="containsText" text="Muy Alta">
      <formula>NOT(ISERROR(SEARCH("Muy Alta",J18)))</formula>
    </cfRule>
    <cfRule type="cellIs" dxfId="1361" priority="37" operator="equal">
      <formula>"Media"</formula>
    </cfRule>
  </conditionalFormatting>
  <conditionalFormatting sqref="K13:K14">
    <cfRule type="containsText" dxfId="1360" priority="85" operator="containsText" text="Muy Baja">
      <formula>NOT(ISERROR(SEARCH("Muy Baja",K13)))</formula>
    </cfRule>
    <cfRule type="containsText" dxfId="1359" priority="86" operator="containsText" text="Baja">
      <formula>NOT(ISERROR(SEARCH("Baja",K13)))</formula>
    </cfRule>
    <cfRule type="containsText" dxfId="1358" priority="87" operator="containsText" text="A l t a">
      <formula>NOT(ISERROR(SEARCH("A l t a",K13)))</formula>
    </cfRule>
    <cfRule type="containsText" dxfId="1357" priority="88" operator="containsText" text="Muy Alta">
      <formula>NOT(ISERROR(SEARCH("Muy Alta",K13)))</formula>
    </cfRule>
    <cfRule type="cellIs" dxfId="1356" priority="89" operator="equal">
      <formula>"Media"</formula>
    </cfRule>
  </conditionalFormatting>
  <conditionalFormatting sqref="M9">
    <cfRule type="containsText" dxfId="1355" priority="141" operator="containsText" text="Catastrófico">
      <formula>NOT(ISERROR(SEARCH("Catastrófico",M9)))</formula>
    </cfRule>
    <cfRule type="containsText" dxfId="1354" priority="142" operator="containsText" text="Mayor">
      <formula>NOT(ISERROR(SEARCH("Mayor",M9)))</formula>
    </cfRule>
    <cfRule type="containsText" dxfId="1353" priority="143" operator="containsText" text="Moderado">
      <formula>NOT(ISERROR(SEARCH("Moderado",M9)))</formula>
    </cfRule>
    <cfRule type="containsText" dxfId="1352" priority="144" operator="containsText" text="Menor">
      <formula>NOT(ISERROR(SEARCH("Menor",M9)))</formula>
    </cfRule>
    <cfRule type="containsText" dxfId="1351" priority="145" operator="containsText" text="Leve">
      <formula>NOT(ISERROR(SEARCH("Leve",M9)))</formula>
    </cfRule>
  </conditionalFormatting>
  <conditionalFormatting sqref="M11">
    <cfRule type="containsText" dxfId="1350" priority="113" operator="containsText" text="Catastrófico">
      <formula>NOT(ISERROR(SEARCH("Catastrófico",M11)))</formula>
    </cfRule>
    <cfRule type="containsText" dxfId="1349" priority="114" operator="containsText" text="Mayor">
      <formula>NOT(ISERROR(SEARCH("Mayor",M11)))</formula>
    </cfRule>
    <cfRule type="containsText" dxfId="1348" priority="115" operator="containsText" text="Moderado">
      <formula>NOT(ISERROR(SEARCH("Moderado",M11)))</formula>
    </cfRule>
    <cfRule type="containsText" dxfId="1347" priority="116" operator="containsText" text="Menor">
      <formula>NOT(ISERROR(SEARCH("Menor",M11)))</formula>
    </cfRule>
    <cfRule type="containsText" dxfId="1346" priority="117" operator="containsText" text="Leve">
      <formula>NOT(ISERROR(SEARCH("Leve",M11)))</formula>
    </cfRule>
  </conditionalFormatting>
  <conditionalFormatting sqref="M13:M14">
    <cfRule type="containsText" dxfId="1345" priority="90" operator="containsText" text="Catastrófico">
      <formula>NOT(ISERROR(SEARCH("Catastrófico",M13)))</formula>
    </cfRule>
    <cfRule type="containsText" dxfId="1344" priority="91" operator="containsText" text="Mayor">
      <formula>NOT(ISERROR(SEARCH("Mayor",M13)))</formula>
    </cfRule>
    <cfRule type="containsText" dxfId="1343" priority="92" operator="containsText" text="Moderado">
      <formula>NOT(ISERROR(SEARCH("Moderado",M13)))</formula>
    </cfRule>
    <cfRule type="containsText" dxfId="1342" priority="93" operator="containsText" text="Menor">
      <formula>NOT(ISERROR(SEARCH("Menor",M13)))</formula>
    </cfRule>
    <cfRule type="containsText" dxfId="1341" priority="94" operator="containsText" text="Leve">
      <formula>NOT(ISERROR(SEARCH("Leve",M13)))</formula>
    </cfRule>
  </conditionalFormatting>
  <conditionalFormatting sqref="M16">
    <cfRule type="containsText" dxfId="1340" priority="62" operator="containsText" text="Catastrófico">
      <formula>NOT(ISERROR(SEARCH("Catastrófico",M16)))</formula>
    </cfRule>
    <cfRule type="containsText" dxfId="1339" priority="63" operator="containsText" text="Mayor">
      <formula>NOT(ISERROR(SEARCH("Mayor",M16)))</formula>
    </cfRule>
    <cfRule type="containsText" dxfId="1338" priority="64" operator="containsText" text="Moderado">
      <formula>NOT(ISERROR(SEARCH("Moderado",M16)))</formula>
    </cfRule>
    <cfRule type="containsText" dxfId="1337" priority="65" operator="containsText" text="Menor">
      <formula>NOT(ISERROR(SEARCH("Menor",M16)))</formula>
    </cfRule>
    <cfRule type="containsText" dxfId="1336" priority="66" operator="containsText" text="Leve">
      <formula>NOT(ISERROR(SEARCH("Leve",M16)))</formula>
    </cfRule>
  </conditionalFormatting>
  <conditionalFormatting sqref="M18">
    <cfRule type="containsText" dxfId="1335" priority="38" operator="containsText" text="Catastrófico">
      <formula>NOT(ISERROR(SEARCH("Catastrófico",M18)))</formula>
    </cfRule>
    <cfRule type="containsText" dxfId="1334" priority="39" operator="containsText" text="Mayor">
      <formula>NOT(ISERROR(SEARCH("Mayor",M18)))</formula>
    </cfRule>
    <cfRule type="containsText" dxfId="1333" priority="40" operator="containsText" text="Moderado">
      <formula>NOT(ISERROR(SEARCH("Moderado",M18)))</formula>
    </cfRule>
    <cfRule type="containsText" dxfId="1332" priority="41" operator="containsText" text="Menor">
      <formula>NOT(ISERROR(SEARCH("Menor",M18)))</formula>
    </cfRule>
    <cfRule type="containsText" dxfId="1331" priority="42" operator="containsText" text="Leve">
      <formula>NOT(ISERROR(SEARCH("Leve",M18)))</formula>
    </cfRule>
  </conditionalFormatting>
  <conditionalFormatting sqref="P11:Q11">
    <cfRule type="containsText" dxfId="1330" priority="104" operator="containsText" text="Extremo">
      <formula>NOT(ISERROR(SEARCH("Extremo",P11)))</formula>
    </cfRule>
    <cfRule type="containsText" dxfId="1329" priority="105" operator="containsText" text="Alto">
      <formula>NOT(ISERROR(SEARCH("Alto",P11)))</formula>
    </cfRule>
    <cfRule type="containsText" dxfId="1328" priority="106" operator="containsText" text="Moderado">
      <formula>NOT(ISERROR(SEARCH("Moderado",P11)))</formula>
    </cfRule>
    <cfRule type="containsText" dxfId="1327" priority="107" operator="containsText" text="Bajo">
      <formula>NOT(ISERROR(SEARCH("Bajo",P11)))</formula>
    </cfRule>
  </conditionalFormatting>
  <conditionalFormatting sqref="P13:Q14">
    <cfRule type="containsText" dxfId="1326" priority="11" operator="containsText" text="Extremo">
      <formula>NOT(ISERROR(SEARCH("Extremo",P13)))</formula>
    </cfRule>
    <cfRule type="containsText" dxfId="1325" priority="12" operator="containsText" text="Alto">
      <formula>NOT(ISERROR(SEARCH("Alto",P13)))</formula>
    </cfRule>
    <cfRule type="containsText" dxfId="1324" priority="13" operator="containsText" text="Moderado">
      <formula>NOT(ISERROR(SEARCH("Moderado",P13)))</formula>
    </cfRule>
    <cfRule type="containsText" dxfId="1323" priority="14" operator="containsText" text="Bajo">
      <formula>NOT(ISERROR(SEARCH("Bajo",P13)))</formula>
    </cfRule>
  </conditionalFormatting>
  <conditionalFormatting sqref="P9:R9 T9:W9 P16:Q16">
    <cfRule type="containsText" dxfId="1322" priority="137" operator="containsText" text="Extremo">
      <formula>NOT(ISERROR(SEARCH("Extremo",P9)))</formula>
    </cfRule>
    <cfRule type="containsText" dxfId="1321" priority="138" operator="containsText" text="Alto">
      <formula>NOT(ISERROR(SEARCH("Alto",P9)))</formula>
    </cfRule>
    <cfRule type="containsText" dxfId="1320" priority="139" operator="containsText" text="Moderado">
      <formula>NOT(ISERROR(SEARCH("Moderado",P9)))</formula>
    </cfRule>
    <cfRule type="containsText" dxfId="1319" priority="140" operator="containsText" text="Bajo">
      <formula>NOT(ISERROR(SEARCH("Bajo",P9)))</formula>
    </cfRule>
  </conditionalFormatting>
  <conditionalFormatting sqref="P18:R18">
    <cfRule type="containsText" dxfId="1318" priority="29" operator="containsText" text="Extremo">
      <formula>NOT(ISERROR(SEARCH("Extremo",P18)))</formula>
    </cfRule>
    <cfRule type="containsText" dxfId="1317" priority="30" operator="containsText" text="Alto">
      <formula>NOT(ISERROR(SEARCH("Alto",P18)))</formula>
    </cfRule>
    <cfRule type="containsText" dxfId="1316" priority="31" operator="containsText" text="Moderado">
      <formula>NOT(ISERROR(SEARCH("Moderado",P18)))</formula>
    </cfRule>
    <cfRule type="containsText" dxfId="1315" priority="32" operator="containsText" text="Bajo">
      <formula>NOT(ISERROR(SEARCH("Bajo",P18)))</formula>
    </cfRule>
  </conditionalFormatting>
  <conditionalFormatting sqref="R13:R15">
    <cfRule type="containsText" dxfId="1314" priority="81" operator="containsText" text="Extremo">
      <formula>NOT(ISERROR(SEARCH("Extremo",R13)))</formula>
    </cfRule>
    <cfRule type="containsText" dxfId="1313" priority="82" operator="containsText" text="Alto">
      <formula>NOT(ISERROR(SEARCH("Alto",R13)))</formula>
    </cfRule>
    <cfRule type="containsText" dxfId="1312" priority="83" operator="containsText" text="Moderado">
      <formula>NOT(ISERROR(SEARCH("Moderado",R13)))</formula>
    </cfRule>
    <cfRule type="containsText" dxfId="1311" priority="84" operator="containsText" text="Bajo">
      <formula>NOT(ISERROR(SEARCH("Bajo",R13)))</formula>
    </cfRule>
  </conditionalFormatting>
  <conditionalFormatting sqref="AH9">
    <cfRule type="containsText" dxfId="1310" priority="127" operator="containsText" text="Muy Baja">
      <formula>NOT(ISERROR(SEARCH("Muy Baja",AH9)))</formula>
    </cfRule>
    <cfRule type="containsText" dxfId="1309" priority="128" operator="containsText" text="Baja">
      <formula>NOT(ISERROR(SEARCH("Baja",AH9)))</formula>
    </cfRule>
    <cfRule type="containsText" dxfId="1308" priority="129" operator="containsText" text="A l t a">
      <formula>NOT(ISERROR(SEARCH("A l t a",AH9)))</formula>
    </cfRule>
    <cfRule type="containsText" dxfId="1307" priority="130" operator="containsText" text="Muy Alta">
      <formula>NOT(ISERROR(SEARCH("Muy Alta",AH9)))</formula>
    </cfRule>
    <cfRule type="cellIs" dxfId="1306" priority="131" operator="equal">
      <formula>"Media"</formula>
    </cfRule>
  </conditionalFormatting>
  <conditionalFormatting sqref="AH11">
    <cfRule type="containsText" dxfId="1305" priority="6" operator="containsText" text="Muy Baja">
      <formula>NOT(ISERROR(SEARCH("Muy Baja",AH11)))</formula>
    </cfRule>
    <cfRule type="containsText" dxfId="1304" priority="7" operator="containsText" text="Baja">
      <formula>NOT(ISERROR(SEARCH("Baja",AH11)))</formula>
    </cfRule>
    <cfRule type="containsText" dxfId="1303" priority="8" operator="containsText" text="A l t a">
      <formula>NOT(ISERROR(SEARCH("A l t a",AH11)))</formula>
    </cfRule>
    <cfRule type="containsText" dxfId="1302" priority="9" operator="containsText" text="Muy Alta">
      <formula>NOT(ISERROR(SEARCH("Muy Alta",AH11)))</formula>
    </cfRule>
    <cfRule type="cellIs" dxfId="1301" priority="10" operator="equal">
      <formula>"Media"</formula>
    </cfRule>
  </conditionalFormatting>
  <conditionalFormatting sqref="AH13:AH14">
    <cfRule type="containsText" dxfId="1300" priority="76" operator="containsText" text="Muy Baja">
      <formula>NOT(ISERROR(SEARCH("Muy Baja",AH13)))</formula>
    </cfRule>
    <cfRule type="containsText" dxfId="1299" priority="77" operator="containsText" text="Baja">
      <formula>NOT(ISERROR(SEARCH("Baja",AH13)))</formula>
    </cfRule>
    <cfRule type="containsText" dxfId="1298" priority="78" operator="containsText" text="A l t a">
      <formula>NOT(ISERROR(SEARCH("A l t a",AH13)))</formula>
    </cfRule>
    <cfRule type="containsText" dxfId="1297" priority="79" operator="containsText" text="Muy Alta">
      <formula>NOT(ISERROR(SEARCH("Muy Alta",AH13)))</formula>
    </cfRule>
    <cfRule type="cellIs" dxfId="1296" priority="80" operator="equal">
      <formula>"Media"</formula>
    </cfRule>
  </conditionalFormatting>
  <conditionalFormatting sqref="AH16">
    <cfRule type="containsText" dxfId="1295" priority="52" operator="containsText" text="Muy Baja">
      <formula>NOT(ISERROR(SEARCH("Muy Baja",AH16)))</formula>
    </cfRule>
    <cfRule type="containsText" dxfId="1294" priority="53" operator="containsText" text="Baja">
      <formula>NOT(ISERROR(SEARCH("Baja",AH16)))</formula>
    </cfRule>
    <cfRule type="containsText" dxfId="1293" priority="54" operator="containsText" text="A l t a">
      <formula>NOT(ISERROR(SEARCH("A l t a",AH16)))</formula>
    </cfRule>
    <cfRule type="containsText" dxfId="1292" priority="55" operator="containsText" text="Muy Alta">
      <formula>NOT(ISERROR(SEARCH("Muy Alta",AH16)))</formula>
    </cfRule>
    <cfRule type="cellIs" dxfId="1291" priority="56" operator="equal">
      <formula>"Media"</formula>
    </cfRule>
  </conditionalFormatting>
  <conditionalFormatting sqref="AH18">
    <cfRule type="containsText" dxfId="1290" priority="24" operator="containsText" text="Muy Baja">
      <formula>NOT(ISERROR(SEARCH("Muy Baja",AH18)))</formula>
    </cfRule>
    <cfRule type="containsText" dxfId="1289" priority="25" operator="containsText" text="Baja">
      <formula>NOT(ISERROR(SEARCH("Baja",AH18)))</formula>
    </cfRule>
    <cfRule type="containsText" dxfId="1288" priority="26" operator="containsText" text="A l t a">
      <formula>NOT(ISERROR(SEARCH("A l t a",AH18)))</formula>
    </cfRule>
    <cfRule type="containsText" dxfId="1287" priority="27" operator="containsText" text="Muy Alta">
      <formula>NOT(ISERROR(SEARCH("Muy Alta",AH18)))</formula>
    </cfRule>
    <cfRule type="cellIs" dxfId="1286" priority="28" operator="equal">
      <formula>"Media"</formula>
    </cfRule>
  </conditionalFormatting>
  <conditionalFormatting sqref="AJ9">
    <cfRule type="containsText" dxfId="1285" priority="122" operator="containsText" text="Catastrófico">
      <formula>NOT(ISERROR(SEARCH("Catastrófico",AJ9)))</formula>
    </cfRule>
    <cfRule type="containsText" dxfId="1284" priority="123" operator="containsText" text="Mayor">
      <formula>NOT(ISERROR(SEARCH("Mayor",AJ9)))</formula>
    </cfRule>
    <cfRule type="containsText" dxfId="1283" priority="124" operator="containsText" text="Moderado">
      <formula>NOT(ISERROR(SEARCH("Moderado",AJ9)))</formula>
    </cfRule>
    <cfRule type="containsText" dxfId="1282" priority="125" operator="containsText" text="Menor">
      <formula>NOT(ISERROR(SEARCH("Menor",AJ9)))</formula>
    </cfRule>
    <cfRule type="containsText" dxfId="1281" priority="126" operator="containsText" text="Leve">
      <formula>NOT(ISERROR(SEARCH("Leve",AJ9)))</formula>
    </cfRule>
  </conditionalFormatting>
  <conditionalFormatting sqref="AJ11">
    <cfRule type="containsText" dxfId="1280" priority="99" operator="containsText" text="Catastrófico">
      <formula>NOT(ISERROR(SEARCH("Catastrófico",AJ11)))</formula>
    </cfRule>
    <cfRule type="containsText" dxfId="1279" priority="100" operator="containsText" text="Mayor">
      <formula>NOT(ISERROR(SEARCH("Mayor",AJ11)))</formula>
    </cfRule>
    <cfRule type="containsText" dxfId="1278" priority="101" operator="containsText" text="Moderado">
      <formula>NOT(ISERROR(SEARCH("Moderado",AJ11)))</formula>
    </cfRule>
    <cfRule type="containsText" dxfId="1277" priority="102" operator="containsText" text="Menor">
      <formula>NOT(ISERROR(SEARCH("Menor",AJ11)))</formula>
    </cfRule>
    <cfRule type="containsText" dxfId="1276" priority="103" operator="containsText" text="Leve">
      <formula>NOT(ISERROR(SEARCH("Leve",AJ11)))</formula>
    </cfRule>
  </conditionalFormatting>
  <conditionalFormatting sqref="AJ13:AJ14">
    <cfRule type="containsText" dxfId="1275" priority="71" operator="containsText" text="Catastrófico">
      <formula>NOT(ISERROR(SEARCH("Catastrófico",AJ13)))</formula>
    </cfRule>
    <cfRule type="containsText" dxfId="1274" priority="72" operator="containsText" text="Mayor">
      <formula>NOT(ISERROR(SEARCH("Mayor",AJ13)))</formula>
    </cfRule>
    <cfRule type="containsText" dxfId="1273" priority="73" operator="containsText" text="Moderado">
      <formula>NOT(ISERROR(SEARCH("Moderado",AJ13)))</formula>
    </cfRule>
    <cfRule type="containsText" dxfId="1272" priority="74" operator="containsText" text="Menor">
      <formula>NOT(ISERROR(SEARCH("Menor",AJ13)))</formula>
    </cfRule>
    <cfRule type="containsText" dxfId="1271" priority="75" operator="containsText" text="Leve">
      <formula>NOT(ISERROR(SEARCH("Leve",AJ13)))</formula>
    </cfRule>
  </conditionalFormatting>
  <conditionalFormatting sqref="AJ16">
    <cfRule type="containsText" dxfId="1270" priority="47" operator="containsText" text="Catastrófico">
      <formula>NOT(ISERROR(SEARCH("Catastrófico",AJ16)))</formula>
    </cfRule>
    <cfRule type="containsText" dxfId="1269" priority="48" operator="containsText" text="Mayor">
      <formula>NOT(ISERROR(SEARCH("Mayor",AJ16)))</formula>
    </cfRule>
    <cfRule type="containsText" dxfId="1268" priority="49" operator="containsText" text="Moderado">
      <formula>NOT(ISERROR(SEARCH("Moderado",AJ16)))</formula>
    </cfRule>
    <cfRule type="containsText" dxfId="1267" priority="50" operator="containsText" text="Menor">
      <formula>NOT(ISERROR(SEARCH("Menor",AJ16)))</formula>
    </cfRule>
    <cfRule type="containsText" dxfId="1266" priority="51" operator="containsText" text="Leve">
      <formula>NOT(ISERROR(SEARCH("Leve",AJ16)))</formula>
    </cfRule>
  </conditionalFormatting>
  <conditionalFormatting sqref="AJ18">
    <cfRule type="containsText" dxfId="1265" priority="19" operator="containsText" text="Catastrófico">
      <formula>NOT(ISERROR(SEARCH("Catastrófico",AJ18)))</formula>
    </cfRule>
    <cfRule type="containsText" dxfId="1264" priority="20" operator="containsText" text="Mayor">
      <formula>NOT(ISERROR(SEARCH("Mayor",AJ18)))</formula>
    </cfRule>
    <cfRule type="containsText" dxfId="1263" priority="21" operator="containsText" text="Moderado">
      <formula>NOT(ISERROR(SEARCH("Moderado",AJ18)))</formula>
    </cfRule>
    <cfRule type="containsText" dxfId="1262" priority="22" operator="containsText" text="Menor">
      <formula>NOT(ISERROR(SEARCH("Menor",AJ18)))</formula>
    </cfRule>
    <cfRule type="containsText" dxfId="1261" priority="23" operator="containsText" text="Leve">
      <formula>NOT(ISERROR(SEARCH("Leve",AJ18)))</formula>
    </cfRule>
  </conditionalFormatting>
  <conditionalFormatting sqref="AM9">
    <cfRule type="containsText" dxfId="1260" priority="118" operator="containsText" text="Extremo">
      <formula>NOT(ISERROR(SEARCH("Extremo",AM9)))</formula>
    </cfRule>
    <cfRule type="containsText" dxfId="1259" priority="119" operator="containsText" text="Alto">
      <formula>NOT(ISERROR(SEARCH("Alto",AM9)))</formula>
    </cfRule>
    <cfRule type="containsText" dxfId="1258" priority="120" operator="containsText" text="Moderado">
      <formula>NOT(ISERROR(SEARCH("Moderado",AM9)))</formula>
    </cfRule>
    <cfRule type="containsText" dxfId="1257" priority="121" operator="containsText" text="Bajo">
      <formula>NOT(ISERROR(SEARCH("Bajo",AM9)))</formula>
    </cfRule>
  </conditionalFormatting>
  <conditionalFormatting sqref="AM11">
    <cfRule type="containsText" dxfId="1256" priority="95" operator="containsText" text="Extremo">
      <formula>NOT(ISERROR(SEARCH("Extremo",AM11)))</formula>
    </cfRule>
    <cfRule type="containsText" dxfId="1255" priority="96" operator="containsText" text="Alto">
      <formula>NOT(ISERROR(SEARCH("Alto",AM11)))</formula>
    </cfRule>
    <cfRule type="containsText" dxfId="1254" priority="97" operator="containsText" text="Moderado">
      <formula>NOT(ISERROR(SEARCH("Moderado",AM11)))</formula>
    </cfRule>
    <cfRule type="containsText" dxfId="1253" priority="98" operator="containsText" text="Bajo">
      <formula>NOT(ISERROR(SEARCH("Bajo",AM11)))</formula>
    </cfRule>
  </conditionalFormatting>
  <conditionalFormatting sqref="AM13:AM14">
    <cfRule type="containsText" dxfId="1252" priority="67" operator="containsText" text="Extremo">
      <formula>NOT(ISERROR(SEARCH("Extremo",AM13)))</formula>
    </cfRule>
    <cfRule type="containsText" dxfId="1251" priority="68" operator="containsText" text="Alto">
      <formula>NOT(ISERROR(SEARCH("Alto",AM13)))</formula>
    </cfRule>
    <cfRule type="containsText" dxfId="1250" priority="69" operator="containsText" text="Moderado">
      <formula>NOT(ISERROR(SEARCH("Moderado",AM13)))</formula>
    </cfRule>
    <cfRule type="containsText" dxfId="1249" priority="70" operator="containsText" text="Bajo">
      <formula>NOT(ISERROR(SEARCH("Bajo",AM13)))</formula>
    </cfRule>
  </conditionalFormatting>
  <conditionalFormatting sqref="AM16">
    <cfRule type="containsText" dxfId="1248" priority="43" operator="containsText" text="Extremo">
      <formula>NOT(ISERROR(SEARCH("Extremo",AM16)))</formula>
    </cfRule>
    <cfRule type="containsText" dxfId="1247" priority="44" operator="containsText" text="Alto">
      <formula>NOT(ISERROR(SEARCH("Alto",AM16)))</formula>
    </cfRule>
    <cfRule type="containsText" dxfId="1246" priority="45" operator="containsText" text="Moderado">
      <formula>NOT(ISERROR(SEARCH("Moderado",AM16)))</formula>
    </cfRule>
    <cfRule type="containsText" dxfId="1245" priority="46" operator="containsText" text="Bajo">
      <formula>NOT(ISERROR(SEARCH("Bajo",AM16)))</formula>
    </cfRule>
  </conditionalFormatting>
  <conditionalFormatting sqref="AM18">
    <cfRule type="containsText" dxfId="1244" priority="15" operator="containsText" text="Extremo">
      <formula>NOT(ISERROR(SEARCH("Extremo",AM18)))</formula>
    </cfRule>
    <cfRule type="containsText" dxfId="1243" priority="16" operator="containsText" text="Alto">
      <formula>NOT(ISERROR(SEARCH("Alto",AM18)))</formula>
    </cfRule>
    <cfRule type="containsText" dxfId="1242" priority="17" operator="containsText" text="Moderado">
      <formula>NOT(ISERROR(SEARCH("Moderado",AM18)))</formula>
    </cfRule>
    <cfRule type="containsText" dxfId="1241" priority="18" operator="containsText" text="Bajo">
      <formula>NOT(ISERROR(SEARCH("Bajo",AM18)))</formula>
    </cfRule>
  </conditionalFormatting>
  <pageMargins left="0.25" right="0.25" top="0.75" bottom="0.75" header="0.3" footer="0.3"/>
  <pageSetup paperSize="5" scale="26" fitToWidth="0" orientation="landscape" r:id="rId1"/>
  <headerFooter>
    <oddFooter>&amp;RCódigo: GMC-F-05
Vigencia: 18/03/2023
Versión: 05</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0930-F031-473D-AF1B-1D9CACD41A48}">
  <sheetPr>
    <tabColor rgb="FF00B050"/>
    <pageSetUpPr fitToPage="1"/>
  </sheetPr>
  <dimension ref="A1:BD26"/>
  <sheetViews>
    <sheetView topLeftCell="M14" zoomScale="80" zoomScaleNormal="80" workbookViewId="0">
      <selection activeCell="T17" sqref="T17"/>
    </sheetView>
  </sheetViews>
  <sheetFormatPr baseColWidth="10" defaultRowHeight="15"/>
  <cols>
    <col min="2" max="2" width="17.7109375" customWidth="1"/>
    <col min="3" max="3" width="23" customWidth="1"/>
    <col min="4" max="4" width="27.42578125" customWidth="1"/>
    <col min="5" max="5" width="33.140625" customWidth="1"/>
    <col min="6" max="6" width="17" customWidth="1"/>
    <col min="7" max="7" width="40.28515625" customWidth="1"/>
    <col min="8" max="8" width="13.28515625" customWidth="1"/>
    <col min="9" max="9" width="12.42578125" customWidth="1"/>
    <col min="10" max="10" width="6.7109375" customWidth="1"/>
    <col min="11" max="11" width="36.7109375" customWidth="1"/>
    <col min="12" max="12" width="11.7109375" customWidth="1"/>
    <col min="13" max="13" width="6.42578125" customWidth="1"/>
    <col min="14" max="14" width="7.140625" hidden="1" customWidth="1"/>
    <col min="15" max="15" width="19.140625" customWidth="1"/>
    <col min="16" max="16" width="18.42578125" customWidth="1"/>
    <col min="17" max="17" width="46.85546875" customWidth="1"/>
    <col min="18" max="18" width="46.85546875" hidden="1" customWidth="1"/>
    <col min="19" max="19" width="37" customWidth="1"/>
    <col min="20" max="20" width="46.28515625" customWidth="1"/>
    <col min="21" max="21" width="28.140625" customWidth="1"/>
    <col min="22" max="22" width="20.42578125" customWidth="1"/>
    <col min="23" max="23" width="26.7109375" customWidth="1"/>
    <col min="28" max="28" width="11.42578125" hidden="1" customWidth="1"/>
    <col min="29" max="29" width="5.42578125" customWidth="1"/>
    <col min="30" max="30" width="13" customWidth="1"/>
    <col min="35" max="35" width="6.140625" customWidth="1"/>
    <col min="37" max="37" width="6.85546875" customWidth="1"/>
    <col min="38" max="38" width="6.85546875" hidden="1" customWidth="1"/>
    <col min="40" max="40" width="15.42578125" customWidth="1"/>
    <col min="41" max="41" width="15.7109375" customWidth="1"/>
    <col min="42" max="42" width="35.42578125" customWidth="1"/>
    <col min="43" max="44" width="20.7109375" customWidth="1"/>
    <col min="45" max="45" width="19.7109375" customWidth="1"/>
    <col min="46" max="46" width="21.42578125" customWidth="1"/>
    <col min="47" max="47" width="15.28515625" customWidth="1"/>
    <col min="49" max="50" width="30.28515625" customWidth="1"/>
  </cols>
  <sheetData>
    <row r="1" spans="1:56" ht="22.5" customHeight="1">
      <c r="A1" s="172"/>
      <c r="B1" s="172"/>
      <c r="C1" s="172"/>
      <c r="D1" s="281" t="s">
        <v>778</v>
      </c>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55" t="s">
        <v>990</v>
      </c>
    </row>
    <row r="2" spans="1:56" ht="22.5" customHeight="1">
      <c r="A2" s="172"/>
      <c r="B2" s="172"/>
      <c r="C2" s="172"/>
      <c r="D2" s="174" t="s">
        <v>239</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4" t="s">
        <v>269</v>
      </c>
    </row>
    <row r="3" spans="1:56" ht="22.5" customHeight="1">
      <c r="A3" s="172"/>
      <c r="B3" s="172"/>
      <c r="C3" s="172"/>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55" t="s">
        <v>991</v>
      </c>
    </row>
    <row r="4" spans="1:56">
      <c r="A4" s="171"/>
      <c r="B4" s="171"/>
    </row>
    <row r="5" spans="1:56" ht="70.5" customHeight="1">
      <c r="A5" s="174" t="s">
        <v>238</v>
      </c>
      <c r="B5" s="174"/>
      <c r="C5" s="174"/>
      <c r="D5" s="175" t="s">
        <v>779</v>
      </c>
      <c r="E5" s="175"/>
      <c r="F5" s="175"/>
      <c r="G5" s="175"/>
      <c r="H5" s="175"/>
      <c r="I5" s="175"/>
    </row>
    <row r="6" spans="1:56">
      <c r="A6" s="177" t="s">
        <v>76</v>
      </c>
      <c r="B6" s="178"/>
      <c r="C6" s="178"/>
      <c r="D6" s="178"/>
      <c r="E6" s="178"/>
      <c r="F6" s="178"/>
      <c r="G6" s="178"/>
      <c r="H6" s="178"/>
      <c r="I6" s="178"/>
      <c r="J6" s="178"/>
      <c r="K6" s="178"/>
      <c r="L6" s="179"/>
      <c r="M6" s="183" t="s">
        <v>224</v>
      </c>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c r="AO6" s="186" t="s">
        <v>77</v>
      </c>
      <c r="AP6" s="186"/>
      <c r="AQ6" s="186"/>
      <c r="AR6" s="186"/>
      <c r="AS6" s="186"/>
      <c r="AT6" s="186"/>
      <c r="AU6" s="186"/>
      <c r="AV6" s="186"/>
      <c r="AW6" s="187" t="s">
        <v>225</v>
      </c>
      <c r="AX6" s="187"/>
      <c r="AY6" s="231" t="s">
        <v>225</v>
      </c>
      <c r="AZ6" s="231"/>
      <c r="BA6" s="231" t="s">
        <v>225</v>
      </c>
      <c r="BB6" s="231"/>
      <c r="BC6" s="231" t="s">
        <v>225</v>
      </c>
      <c r="BD6" s="231"/>
    </row>
    <row r="7" spans="1:56" ht="15" customHeight="1">
      <c r="A7" s="180"/>
      <c r="B7" s="181"/>
      <c r="C7" s="181"/>
      <c r="D7" s="181"/>
      <c r="E7" s="181"/>
      <c r="F7" s="181"/>
      <c r="G7" s="181"/>
      <c r="H7" s="181"/>
      <c r="I7" s="181"/>
      <c r="J7" s="181"/>
      <c r="K7" s="181"/>
      <c r="L7" s="182"/>
      <c r="M7" s="188" t="s">
        <v>241</v>
      </c>
      <c r="N7" s="189"/>
      <c r="O7" s="190"/>
      <c r="P7" s="160" t="s">
        <v>199</v>
      </c>
      <c r="Q7" s="161"/>
      <c r="R7" s="161"/>
      <c r="S7" s="161"/>
      <c r="T7" s="161"/>
      <c r="U7" s="161"/>
      <c r="V7" s="161"/>
      <c r="W7" s="162"/>
      <c r="X7" s="191" t="s">
        <v>43</v>
      </c>
      <c r="Y7" s="191"/>
      <c r="Z7" s="191" t="s">
        <v>44</v>
      </c>
      <c r="AA7" s="191"/>
      <c r="AB7" s="191"/>
      <c r="AC7" s="191"/>
      <c r="AD7" s="191"/>
      <c r="AE7" s="191"/>
      <c r="AF7" s="191"/>
      <c r="AG7" s="192" t="s">
        <v>39</v>
      </c>
      <c r="AH7" s="192" t="s">
        <v>38</v>
      </c>
      <c r="AI7" s="192" t="s">
        <v>2</v>
      </c>
      <c r="AJ7" s="192" t="s">
        <v>40</v>
      </c>
      <c r="AK7" s="200" t="s">
        <v>2</v>
      </c>
      <c r="AL7" s="45"/>
      <c r="AM7" s="192" t="s">
        <v>41</v>
      </c>
      <c r="AN7" s="192" t="s">
        <v>42</v>
      </c>
      <c r="AO7" s="196" t="s">
        <v>170</v>
      </c>
      <c r="AP7" s="196" t="s">
        <v>77</v>
      </c>
      <c r="AQ7" s="196" t="s">
        <v>78</v>
      </c>
      <c r="AR7" s="196" t="s">
        <v>227</v>
      </c>
      <c r="AS7" s="196" t="s">
        <v>228</v>
      </c>
      <c r="AT7" s="196" t="s">
        <v>79</v>
      </c>
      <c r="AU7" s="196" t="s">
        <v>80</v>
      </c>
      <c r="AV7" s="196" t="s">
        <v>81</v>
      </c>
      <c r="AW7" s="232" t="s">
        <v>277</v>
      </c>
      <c r="AX7" s="233"/>
      <c r="AY7" s="232" t="s">
        <v>278</v>
      </c>
      <c r="AZ7" s="233"/>
      <c r="BA7" s="232" t="s">
        <v>279</v>
      </c>
      <c r="BB7" s="233"/>
      <c r="BC7" s="232" t="s">
        <v>280</v>
      </c>
      <c r="BD7" s="233"/>
    </row>
    <row r="8" spans="1:56" s="3" customFormat="1" ht="89.25" customHeight="1">
      <c r="A8" s="21" t="s">
        <v>229</v>
      </c>
      <c r="B8" s="53" t="s">
        <v>230</v>
      </c>
      <c r="C8" s="21" t="s">
        <v>231</v>
      </c>
      <c r="D8" s="21" t="s">
        <v>370</v>
      </c>
      <c r="E8" s="21" t="s">
        <v>233</v>
      </c>
      <c r="F8" s="21" t="s">
        <v>82</v>
      </c>
      <c r="G8" s="196" t="s">
        <v>83</v>
      </c>
      <c r="H8" s="196"/>
      <c r="I8" s="21" t="s">
        <v>1</v>
      </c>
      <c r="J8" s="21" t="s">
        <v>2</v>
      </c>
      <c r="K8" s="196" t="s">
        <v>84</v>
      </c>
      <c r="L8" s="196"/>
      <c r="M8" s="21" t="s">
        <v>2</v>
      </c>
      <c r="N8" s="21"/>
      <c r="O8" s="21" t="s">
        <v>3</v>
      </c>
      <c r="P8" s="54" t="s">
        <v>192</v>
      </c>
      <c r="Q8" s="53" t="s">
        <v>371</v>
      </c>
      <c r="R8" s="53"/>
      <c r="S8" s="53" t="s">
        <v>194</v>
      </c>
      <c r="T8" s="53" t="s">
        <v>195</v>
      </c>
      <c r="U8" s="53" t="s">
        <v>196</v>
      </c>
      <c r="V8" s="53" t="s">
        <v>197</v>
      </c>
      <c r="W8" s="52" t="s">
        <v>198</v>
      </c>
      <c r="X8" s="22" t="s">
        <v>45</v>
      </c>
      <c r="Y8" s="22" t="s">
        <v>46</v>
      </c>
      <c r="Z8" s="22" t="s">
        <v>85</v>
      </c>
      <c r="AA8" s="22" t="s">
        <v>86</v>
      </c>
      <c r="AB8" s="22"/>
      <c r="AC8" s="22" t="s">
        <v>35</v>
      </c>
      <c r="AD8" s="22" t="s">
        <v>36</v>
      </c>
      <c r="AE8" s="22" t="s">
        <v>0</v>
      </c>
      <c r="AF8" s="22" t="s">
        <v>37</v>
      </c>
      <c r="AG8" s="192"/>
      <c r="AH8" s="192"/>
      <c r="AI8" s="192"/>
      <c r="AJ8" s="192"/>
      <c r="AK8" s="200"/>
      <c r="AL8" s="45"/>
      <c r="AM8" s="192"/>
      <c r="AN8" s="192"/>
      <c r="AO8" s="196"/>
      <c r="AP8" s="196"/>
      <c r="AQ8" s="196"/>
      <c r="AR8" s="196"/>
      <c r="AS8" s="196"/>
      <c r="AT8" s="196"/>
      <c r="AU8" s="196"/>
      <c r="AV8" s="196"/>
      <c r="AW8" s="51" t="s">
        <v>275</v>
      </c>
      <c r="AX8" s="51" t="s">
        <v>276</v>
      </c>
      <c r="AY8" s="51" t="s">
        <v>275</v>
      </c>
      <c r="AZ8" s="51" t="s">
        <v>276</v>
      </c>
      <c r="BA8" s="51" t="s">
        <v>275</v>
      </c>
      <c r="BB8" s="51" t="s">
        <v>276</v>
      </c>
      <c r="BC8" s="51" t="s">
        <v>275</v>
      </c>
      <c r="BD8" s="51" t="s">
        <v>276</v>
      </c>
    </row>
    <row r="9" spans="1:56" s="7" customFormat="1" ht="132.75" customHeight="1">
      <c r="A9" s="193">
        <v>1</v>
      </c>
      <c r="B9" s="197" t="s">
        <v>234</v>
      </c>
      <c r="C9" s="198" t="s">
        <v>780</v>
      </c>
      <c r="D9" s="198" t="s">
        <v>781</v>
      </c>
      <c r="E9" s="198" t="s">
        <v>782</v>
      </c>
      <c r="F9" s="195" t="s">
        <v>61</v>
      </c>
      <c r="G9" s="195" t="s">
        <v>11</v>
      </c>
      <c r="H9" s="193">
        <v>2714</v>
      </c>
      <c r="I9" s="193" t="str">
        <f>IFERROR(VLOOKUP(G9,[8]Tablas!$A$15:$C$19,3,0)," ")</f>
        <v>Media</v>
      </c>
      <c r="J9" s="194">
        <f>IFERROR(VLOOKUP(G9,[8]Tablas!$A$15:$B$19,2,0)," ")</f>
        <v>0.6</v>
      </c>
      <c r="K9" s="195" t="s">
        <v>29</v>
      </c>
      <c r="L9" s="193" t="str">
        <f>IFERROR(VLOOKUP(K9,[8]Tablas!$A$23:$C$32,3,0)," ")</f>
        <v>Moderado</v>
      </c>
      <c r="M9" s="194">
        <f>IFERROR(VLOOKUP(K9,[8]Tablas!$A$23:$B$32,2,0)," ")</f>
        <v>0.6</v>
      </c>
      <c r="N9" s="17" t="str">
        <f>CONCATENATE(I9,L9)</f>
        <v>MediaModerado</v>
      </c>
      <c r="O9" s="193" t="str">
        <f>IFERROR(VLOOKUP(N9,[8]Tablas!$C$34:$D$58,2,0)," ")</f>
        <v>Moderado</v>
      </c>
      <c r="P9" s="209" t="s">
        <v>374</v>
      </c>
      <c r="Q9" s="49" t="s">
        <v>783</v>
      </c>
      <c r="R9" s="49" t="b">
        <f>+Q9='[9]Matriz admin Riesgo'!$Q$9</f>
        <v>1</v>
      </c>
      <c r="S9" s="49" t="s">
        <v>784</v>
      </c>
      <c r="T9" s="49" t="s">
        <v>785</v>
      </c>
      <c r="U9" s="49" t="s">
        <v>465</v>
      </c>
      <c r="V9" s="49" t="s">
        <v>309</v>
      </c>
      <c r="W9" s="226" t="s">
        <v>786</v>
      </c>
      <c r="X9" s="277" t="s">
        <v>69</v>
      </c>
      <c r="Y9" s="277"/>
      <c r="Z9" s="277" t="s">
        <v>48</v>
      </c>
      <c r="AA9" s="277" t="s">
        <v>51</v>
      </c>
      <c r="AB9" s="16" t="str">
        <f t="shared" ref="AB9:AB17" si="0">CONCATENATE(Z9,AA9)</f>
        <v>PreventivoManual</v>
      </c>
      <c r="AC9" s="294">
        <f>IFERROR(VLOOKUP(AB9,[8]Tablas!C$73:D78,2,0)," ")</f>
        <v>0.4</v>
      </c>
      <c r="AD9" s="277" t="s">
        <v>53</v>
      </c>
      <c r="AE9" s="277" t="s">
        <v>55</v>
      </c>
      <c r="AF9" s="277" t="s">
        <v>295</v>
      </c>
      <c r="AG9" s="17">
        <f>J9-(J9*AC9)</f>
        <v>0.36</v>
      </c>
      <c r="AH9" s="193" t="str">
        <f>IF(AG10&lt;20%,"Muy Baja",IF(AG10&lt;40%,"Baja",IF(AG10&lt;60%,"Media",IF(AG10&lt;80%,"A l t a",IF(AG10&gt;80%,"Muy Alta")))))</f>
        <v>Baja</v>
      </c>
      <c r="AI9" s="204">
        <f>+AG9-(AG9*AC10)</f>
        <v>0.36</v>
      </c>
      <c r="AJ9" s="193" t="str">
        <f>+L9</f>
        <v>Moderado</v>
      </c>
      <c r="AK9" s="204">
        <f>+M9</f>
        <v>0.6</v>
      </c>
      <c r="AL9" s="46" t="str">
        <f>CONCATENATE(AH9,AJ9)</f>
        <v>BajaModerado</v>
      </c>
      <c r="AM9" s="193" t="str">
        <f>IFERROR(VLOOKUP(AL9,[8]Tablas!$C$34:$D$58,2,0)," ")</f>
        <v>Moderado</v>
      </c>
      <c r="AN9" s="193" t="s">
        <v>71</v>
      </c>
      <c r="AO9" s="195" t="str">
        <f>VLOOKUP(AM9,[8]Tablas!$A$104:$B$108,2,0)</f>
        <v>Si</v>
      </c>
      <c r="AP9" s="326" t="s">
        <v>787</v>
      </c>
      <c r="AQ9" s="327" t="s">
        <v>788</v>
      </c>
      <c r="AR9" s="253">
        <v>45079</v>
      </c>
      <c r="AS9" s="215">
        <v>45291</v>
      </c>
      <c r="AT9" s="215">
        <v>45169</v>
      </c>
      <c r="AU9" s="16"/>
      <c r="AV9" s="16" t="s">
        <v>398</v>
      </c>
      <c r="AW9" s="313" t="s">
        <v>913</v>
      </c>
      <c r="AX9" s="286"/>
    </row>
    <row r="10" spans="1:56" ht="135">
      <c r="A10" s="193"/>
      <c r="B10" s="197"/>
      <c r="C10" s="199"/>
      <c r="D10" s="199"/>
      <c r="E10" s="199"/>
      <c r="F10" s="195"/>
      <c r="G10" s="195"/>
      <c r="H10" s="193"/>
      <c r="I10" s="193"/>
      <c r="J10" s="194"/>
      <c r="K10" s="195"/>
      <c r="L10" s="193"/>
      <c r="M10" s="194"/>
      <c r="N10" s="14"/>
      <c r="O10" s="193"/>
      <c r="P10" s="210"/>
      <c r="Q10" s="49" t="s">
        <v>789</v>
      </c>
      <c r="R10" s="49" t="b">
        <f>+Q10='[9]Matriz admin Riesgo'!$Q$10</f>
        <v>1</v>
      </c>
      <c r="S10" s="49" t="s">
        <v>790</v>
      </c>
      <c r="T10" s="49" t="s">
        <v>791</v>
      </c>
      <c r="U10" s="49" t="s">
        <v>792</v>
      </c>
      <c r="V10" s="49" t="s">
        <v>793</v>
      </c>
      <c r="W10" s="227"/>
      <c r="X10" s="278"/>
      <c r="Y10" s="278"/>
      <c r="Z10" s="278"/>
      <c r="AA10" s="278"/>
      <c r="AB10" s="16"/>
      <c r="AC10" s="295"/>
      <c r="AD10" s="278"/>
      <c r="AE10" s="278"/>
      <c r="AF10" s="278"/>
      <c r="AG10" s="20">
        <f>+AG9-(AG9*AC10)</f>
        <v>0.36</v>
      </c>
      <c r="AH10" s="193"/>
      <c r="AI10" s="193"/>
      <c r="AJ10" s="193"/>
      <c r="AK10" s="193"/>
      <c r="AL10" s="38"/>
      <c r="AM10" s="193"/>
      <c r="AN10" s="193"/>
      <c r="AO10" s="195"/>
      <c r="AP10" s="323"/>
      <c r="AQ10" s="325"/>
      <c r="AR10" s="254"/>
      <c r="AS10" s="216"/>
      <c r="AT10" s="216"/>
      <c r="AU10" s="14"/>
      <c r="AV10" s="16"/>
      <c r="AW10" s="314"/>
      <c r="AX10" s="272"/>
    </row>
    <row r="11" spans="1:56" ht="172.5" customHeight="1">
      <c r="A11" s="193">
        <v>2</v>
      </c>
      <c r="B11" s="197" t="s">
        <v>234</v>
      </c>
      <c r="C11" s="195" t="s">
        <v>794</v>
      </c>
      <c r="D11" s="195" t="s">
        <v>795</v>
      </c>
      <c r="E11" s="195" t="s">
        <v>796</v>
      </c>
      <c r="F11" s="195" t="s">
        <v>61</v>
      </c>
      <c r="G11" s="195" t="s">
        <v>11</v>
      </c>
      <c r="H11" s="195">
        <v>1400</v>
      </c>
      <c r="I11" s="193" t="str">
        <f>IFERROR(VLOOKUP(G11,[8]Tablas!$A$15:$C$19,3,0)," ")</f>
        <v>Media</v>
      </c>
      <c r="J11" s="194">
        <f>IFERROR(VLOOKUP(G11,[8]Tablas!$A$15:$B$19,2,0)," ")</f>
        <v>0.6</v>
      </c>
      <c r="K11" s="195" t="s">
        <v>28</v>
      </c>
      <c r="L11" s="193" t="str">
        <f>IFERROR(VLOOKUP(K11,[8]Tablas!$A$23:$C$32,3,0)," ")</f>
        <v>Menor</v>
      </c>
      <c r="M11" s="194">
        <f>IFERROR(VLOOKUP(K11,[8]Tablas!$A$23:$B$32,2,0)," ")</f>
        <v>0.4</v>
      </c>
      <c r="N11" s="17" t="str">
        <f>CONCATENATE(I11,L11)</f>
        <v>MediaMenor</v>
      </c>
      <c r="O11" s="193" t="str">
        <f>IFERROR(VLOOKUP(N11,[8]Tablas!$C$34:$D$58,2,0)," ")</f>
        <v>Moderado</v>
      </c>
      <c r="P11" s="209" t="s">
        <v>374</v>
      </c>
      <c r="Q11" s="49" t="s">
        <v>797</v>
      </c>
      <c r="R11" s="49" t="b">
        <f>Q11='[9]Matriz admin Riesgo'!$Q$11</f>
        <v>1</v>
      </c>
      <c r="S11" s="49" t="s">
        <v>798</v>
      </c>
      <c r="T11" s="49" t="s">
        <v>799</v>
      </c>
      <c r="U11" s="49" t="s">
        <v>800</v>
      </c>
      <c r="V11" s="49" t="s">
        <v>801</v>
      </c>
      <c r="W11" s="226" t="s">
        <v>802</v>
      </c>
      <c r="X11" s="16" t="s">
        <v>266</v>
      </c>
      <c r="Y11" s="16"/>
      <c r="Z11" s="16" t="s">
        <v>48</v>
      </c>
      <c r="AA11" s="16" t="s">
        <v>51</v>
      </c>
      <c r="AB11" s="16" t="str">
        <f t="shared" si="0"/>
        <v>PreventivoManual</v>
      </c>
      <c r="AC11" s="17">
        <f>IFERROR(VLOOKUP(AB11,[8]Tablas!C$73:D80,2,0)," ")</f>
        <v>0.4</v>
      </c>
      <c r="AD11" s="18" t="s">
        <v>53</v>
      </c>
      <c r="AE11" s="16" t="s">
        <v>55</v>
      </c>
      <c r="AF11" s="16" t="s">
        <v>295</v>
      </c>
      <c r="AG11" s="17">
        <f>IFERROR(J11-(J11*AC11)," ")</f>
        <v>0.36</v>
      </c>
      <c r="AH11" s="193" t="str">
        <f>IF(AG12&lt;20%,"Muy Baja",IF(AG12&lt;40%,"Baja",IF(AG12&lt;60%,"Media",IF(AG12&lt;80%,"A l t a",IF(AG12&gt;80%,"Muy Alta")))))</f>
        <v>Baja</v>
      </c>
      <c r="AI11" s="204">
        <v>0.22</v>
      </c>
      <c r="AJ11" s="193" t="str">
        <f>+L11</f>
        <v>Menor</v>
      </c>
      <c r="AK11" s="204">
        <f>+M11</f>
        <v>0.4</v>
      </c>
      <c r="AL11" s="46" t="str">
        <f>CONCATENATE(AH11,AJ11)</f>
        <v>BajaMenor</v>
      </c>
      <c r="AM11" s="193" t="str">
        <f>IFERROR(VLOOKUP(AL11,[8]Tablas!$C$34:$D$58,2,0)," ")</f>
        <v>Moderado</v>
      </c>
      <c r="AN11" s="193" t="s">
        <v>71</v>
      </c>
      <c r="AO11" s="195" t="str">
        <f>IFERROR(VLOOKUP(AM11,[8]Tablas!$A$104:$B$108,2,0)," ")</f>
        <v>Si</v>
      </c>
      <c r="AP11" s="209" t="s">
        <v>803</v>
      </c>
      <c r="AQ11" s="209" t="s">
        <v>788</v>
      </c>
      <c r="AR11" s="253">
        <v>45079</v>
      </c>
      <c r="AS11" s="215">
        <v>45291</v>
      </c>
      <c r="AT11" s="215">
        <v>45169</v>
      </c>
      <c r="AU11" s="14"/>
      <c r="AV11" s="16" t="s">
        <v>398</v>
      </c>
      <c r="AW11" s="313" t="s">
        <v>913</v>
      </c>
      <c r="AX11" s="286"/>
    </row>
    <row r="12" spans="1:56" ht="114" customHeight="1">
      <c r="A12" s="193"/>
      <c r="B12" s="197"/>
      <c r="C12" s="195"/>
      <c r="D12" s="195"/>
      <c r="E12" s="195"/>
      <c r="F12" s="195"/>
      <c r="G12" s="195"/>
      <c r="H12" s="193"/>
      <c r="I12" s="193"/>
      <c r="J12" s="194"/>
      <c r="K12" s="195"/>
      <c r="L12" s="193"/>
      <c r="M12" s="194"/>
      <c r="N12" s="14"/>
      <c r="O12" s="193"/>
      <c r="P12" s="210"/>
      <c r="Q12" s="49" t="s">
        <v>804</v>
      </c>
      <c r="R12" s="49" t="b">
        <f>+Q12='[9]Matriz admin Riesgo'!$Q$12</f>
        <v>1</v>
      </c>
      <c r="S12" s="49" t="s">
        <v>805</v>
      </c>
      <c r="T12" s="49" t="s">
        <v>806</v>
      </c>
      <c r="U12" s="49" t="s">
        <v>302</v>
      </c>
      <c r="V12" s="49" t="s">
        <v>807</v>
      </c>
      <c r="W12" s="227"/>
      <c r="X12" s="16" t="s">
        <v>266</v>
      </c>
      <c r="Y12" s="16"/>
      <c r="Z12" s="16" t="s">
        <v>50</v>
      </c>
      <c r="AA12" s="16" t="s">
        <v>51</v>
      </c>
      <c r="AB12" s="16" t="str">
        <f t="shared" si="0"/>
        <v>CorrectivoManual</v>
      </c>
      <c r="AC12" s="17">
        <f>IFERROR(VLOOKUP(AB12,[8]Tablas!C76:D81,2,0)," ")</f>
        <v>0.25</v>
      </c>
      <c r="AD12" s="16" t="s">
        <v>53</v>
      </c>
      <c r="AE12" s="16" t="s">
        <v>55</v>
      </c>
      <c r="AF12" s="16" t="s">
        <v>212</v>
      </c>
      <c r="AG12" s="20">
        <f>IFERROR(AG11-(AG11*AC12),0)</f>
        <v>0.27</v>
      </c>
      <c r="AH12" s="193"/>
      <c r="AI12" s="193"/>
      <c r="AJ12" s="193"/>
      <c r="AK12" s="193"/>
      <c r="AL12" s="38"/>
      <c r="AM12" s="193"/>
      <c r="AN12" s="193"/>
      <c r="AO12" s="195"/>
      <c r="AP12" s="210"/>
      <c r="AQ12" s="210"/>
      <c r="AR12" s="254"/>
      <c r="AS12" s="216"/>
      <c r="AT12" s="216"/>
      <c r="AU12" s="14"/>
      <c r="AV12" s="14"/>
      <c r="AW12" s="314"/>
      <c r="AX12" s="272"/>
    </row>
    <row r="13" spans="1:56" ht="138" customHeight="1">
      <c r="A13" s="193">
        <v>3</v>
      </c>
      <c r="B13" s="197" t="s">
        <v>234</v>
      </c>
      <c r="C13" s="195" t="s">
        <v>808</v>
      </c>
      <c r="D13" s="195" t="s">
        <v>809</v>
      </c>
      <c r="E13" s="195" t="s">
        <v>810</v>
      </c>
      <c r="F13" s="195" t="s">
        <v>61</v>
      </c>
      <c r="G13" s="195" t="s">
        <v>12</v>
      </c>
      <c r="H13" s="193">
        <v>1056</v>
      </c>
      <c r="I13" s="277" t="str">
        <f>IFERROR(VLOOKUP(G13,[8]Tablas!$A$15:$C$19,3,0)," ")</f>
        <v>A l t a</v>
      </c>
      <c r="J13" s="194">
        <f>IFERROR(VLOOKUP(G13,[8]Tablas!$A$15:$B$19,2,0)," ")</f>
        <v>0.8</v>
      </c>
      <c r="K13" s="195" t="s">
        <v>75</v>
      </c>
      <c r="L13" s="193" t="str">
        <f>IFERROR(VLOOKUP(K13,[8]Tablas!$A$23:$C$32,3,0)," ")</f>
        <v>Mayor</v>
      </c>
      <c r="M13" s="194">
        <f>IFERROR(VLOOKUP(K13,[8]Tablas!$A$23:$B$32,2,0)," ")</f>
        <v>0.8</v>
      </c>
      <c r="N13" s="17" t="str">
        <f>CONCATENATE(I13,L13)</f>
        <v>A l t aMayor</v>
      </c>
      <c r="O13" s="193" t="str">
        <f>IFERROR(VLOOKUP(N13,[8]Tablas!$C$34:$D$58,2,0)," ")</f>
        <v>Alto</v>
      </c>
      <c r="P13" s="209" t="s">
        <v>374</v>
      </c>
      <c r="Q13" s="134" t="s">
        <v>811</v>
      </c>
      <c r="R13" s="134"/>
      <c r="S13" s="134" t="s">
        <v>812</v>
      </c>
      <c r="T13" s="134" t="s">
        <v>813</v>
      </c>
      <c r="U13" s="134" t="s">
        <v>327</v>
      </c>
      <c r="V13" s="134" t="s">
        <v>814</v>
      </c>
      <c r="W13" s="134" t="s">
        <v>815</v>
      </c>
      <c r="X13" s="16" t="s">
        <v>266</v>
      </c>
      <c r="Y13" s="16"/>
      <c r="Z13" s="16" t="s">
        <v>48</v>
      </c>
      <c r="AA13" s="16" t="s">
        <v>51</v>
      </c>
      <c r="AB13" s="16" t="str">
        <f t="shared" si="0"/>
        <v>PreventivoManual</v>
      </c>
      <c r="AC13" s="17">
        <f>IFERROR(VLOOKUP(AB13,[8]Tablas!C$73:D$78,2,0)," ")</f>
        <v>0.4</v>
      </c>
      <c r="AD13" s="16" t="s">
        <v>53</v>
      </c>
      <c r="AE13" s="16" t="s">
        <v>55</v>
      </c>
      <c r="AF13" s="16" t="s">
        <v>212</v>
      </c>
      <c r="AG13" s="17">
        <f>IFERROR(J13-(J13*AC13)," ")</f>
        <v>0.48</v>
      </c>
      <c r="AH13" s="193" t="s">
        <v>6</v>
      </c>
      <c r="AI13" s="204">
        <v>0.48</v>
      </c>
      <c r="AJ13" s="193" t="str">
        <f>+L13</f>
        <v>Mayor</v>
      </c>
      <c r="AK13" s="204">
        <f>+M13</f>
        <v>0.8</v>
      </c>
      <c r="AL13" s="46" t="str">
        <f>CONCATENATE(AH13,AJ13)</f>
        <v>BajaMayor</v>
      </c>
      <c r="AM13" s="193" t="str">
        <f>IFERROR(VLOOKUP(AL13,[8]Tablas!$C$34:$D$58,2,0)," ")</f>
        <v>Alto</v>
      </c>
      <c r="AN13" s="193" t="s">
        <v>71</v>
      </c>
      <c r="AO13" s="195" t="str">
        <f>IFERROR(VLOOKUP(AM13,[8]Tablas!$A$104:$B$108,2,0)," ")</f>
        <v>Si</v>
      </c>
      <c r="AP13" s="209" t="s">
        <v>816</v>
      </c>
      <c r="AQ13" s="209" t="s">
        <v>817</v>
      </c>
      <c r="AR13" s="253">
        <v>45079</v>
      </c>
      <c r="AS13" s="215">
        <v>45291</v>
      </c>
      <c r="AT13" s="215">
        <v>45169</v>
      </c>
      <c r="AU13" s="307"/>
      <c r="AV13" s="310" t="s">
        <v>398</v>
      </c>
      <c r="AW13" s="313" t="s">
        <v>913</v>
      </c>
      <c r="AX13" s="286"/>
    </row>
    <row r="14" spans="1:56" ht="105" customHeight="1">
      <c r="A14" s="193"/>
      <c r="B14" s="197"/>
      <c r="C14" s="195"/>
      <c r="D14" s="195"/>
      <c r="E14" s="195"/>
      <c r="F14" s="195"/>
      <c r="G14" s="195"/>
      <c r="H14" s="193"/>
      <c r="I14" s="296"/>
      <c r="J14" s="194"/>
      <c r="K14" s="195"/>
      <c r="L14" s="193"/>
      <c r="M14" s="194"/>
      <c r="N14" s="17"/>
      <c r="O14" s="193"/>
      <c r="P14" s="297"/>
      <c r="Q14" s="18"/>
      <c r="R14" s="18"/>
      <c r="S14" s="18"/>
      <c r="T14" s="109"/>
      <c r="U14" s="18"/>
      <c r="V14" s="18"/>
      <c r="W14" s="109"/>
      <c r="X14" s="16"/>
      <c r="Y14" s="16"/>
      <c r="Z14" s="16"/>
      <c r="AA14" s="16"/>
      <c r="AB14" s="16"/>
      <c r="AC14" s="17"/>
      <c r="AD14" s="16"/>
      <c r="AE14" s="16"/>
      <c r="AF14" s="16"/>
      <c r="AG14" s="20"/>
      <c r="AH14" s="193"/>
      <c r="AI14" s="193"/>
      <c r="AJ14" s="193"/>
      <c r="AK14" s="204"/>
      <c r="AL14" s="46"/>
      <c r="AM14" s="193"/>
      <c r="AN14" s="193"/>
      <c r="AO14" s="195"/>
      <c r="AP14" s="297"/>
      <c r="AQ14" s="297"/>
      <c r="AR14" s="254"/>
      <c r="AS14" s="216"/>
      <c r="AT14" s="299"/>
      <c r="AU14" s="308"/>
      <c r="AV14" s="311"/>
      <c r="AW14" s="314"/>
      <c r="AX14" s="272"/>
    </row>
    <row r="15" spans="1:56" ht="409.5">
      <c r="A15" s="193">
        <v>4</v>
      </c>
      <c r="B15" s="197" t="s">
        <v>234</v>
      </c>
      <c r="C15" s="195" t="s">
        <v>818</v>
      </c>
      <c r="D15" s="195" t="s">
        <v>819</v>
      </c>
      <c r="E15" s="195" t="s">
        <v>820</v>
      </c>
      <c r="F15" s="195" t="s">
        <v>61</v>
      </c>
      <c r="G15" s="195" t="s">
        <v>12</v>
      </c>
      <c r="H15" s="193">
        <v>1000</v>
      </c>
      <c r="I15" s="193" t="str">
        <f>IFERROR(VLOOKUP(G15,[8]Tablas!$A$15:$C$19,3,0)," ")</f>
        <v>A l t a</v>
      </c>
      <c r="J15" s="194">
        <f>IFERROR(VLOOKUP(G15,[8]Tablas!$A$15:$B$19,2,0)," ")</f>
        <v>0.8</v>
      </c>
      <c r="K15" s="195" t="s">
        <v>821</v>
      </c>
      <c r="L15" s="193" t="str">
        <f>IFERROR(VLOOKUP(K15,[8]Tablas!$A$23:$C$32,3,0)," ")</f>
        <v>Mayor</v>
      </c>
      <c r="M15" s="194">
        <f>IFERROR(VLOOKUP(K15,[8]Tablas!$A$23:$B$32,2,0)," ")</f>
        <v>0.8</v>
      </c>
      <c r="N15" s="17" t="str">
        <f>CONCATENATE(I15,L15)</f>
        <v>A l t aMayor</v>
      </c>
      <c r="O15" s="193" t="str">
        <f>IFERROR(VLOOKUP(N15,[8]Tablas!$C$34:$D$58,2,0)," ")</f>
        <v>Alto</v>
      </c>
      <c r="P15" s="209" t="s">
        <v>374</v>
      </c>
      <c r="Q15" s="49" t="s">
        <v>822</v>
      </c>
      <c r="R15" s="49"/>
      <c r="S15" s="49" t="s">
        <v>823</v>
      </c>
      <c r="T15" s="49" t="s">
        <v>824</v>
      </c>
      <c r="U15" s="49" t="s">
        <v>825</v>
      </c>
      <c r="V15" s="49" t="s">
        <v>826</v>
      </c>
      <c r="W15" s="226" t="s">
        <v>827</v>
      </c>
      <c r="X15" s="16" t="s">
        <v>266</v>
      </c>
      <c r="Y15" s="16"/>
      <c r="Z15" s="16" t="s">
        <v>48</v>
      </c>
      <c r="AA15" s="16" t="s">
        <v>51</v>
      </c>
      <c r="AB15" s="16" t="str">
        <f t="shared" ref="AB15:AB16" si="1">CONCATENATE(Z15,AA15)</f>
        <v>PreventivoManual</v>
      </c>
      <c r="AC15" s="17">
        <f>IFERROR(VLOOKUP(AB15,[8]Tablas!C$73:D$78,2,0)," ")</f>
        <v>0.4</v>
      </c>
      <c r="AD15" s="16" t="s">
        <v>53</v>
      </c>
      <c r="AE15" s="16" t="s">
        <v>55</v>
      </c>
      <c r="AF15" s="16" t="s">
        <v>295</v>
      </c>
      <c r="AG15" s="17">
        <f>J15-(J15*AC15)</f>
        <v>0.48</v>
      </c>
      <c r="AH15" s="193" t="str">
        <f>IF(AG16&lt;20%,"Muy Baja",IF(AG16&lt;40%,"Baja",IF(AG16&lt;60%,"Media",IF(AG16&lt;80%,"A l t a",IF(AG16&gt;80%,"Muy Alta")))))</f>
        <v>Baja</v>
      </c>
      <c r="AI15" s="193">
        <f>IFERROR(AG15-(AG15*AC16)," ")</f>
        <v>0.28799999999999998</v>
      </c>
      <c r="AJ15" s="193" t="str">
        <f>+L15</f>
        <v>Mayor</v>
      </c>
      <c r="AK15" s="204">
        <f>+M15</f>
        <v>0.8</v>
      </c>
      <c r="AL15" s="46" t="str">
        <f>CONCATENATE(AH15,AJ15)</f>
        <v>BajaMayor</v>
      </c>
      <c r="AM15" s="193" t="str">
        <f>IFERROR(VLOOKUP(AL15,[8]Tablas!$C$34:$D$58,2,0)," ")</f>
        <v>Alto</v>
      </c>
      <c r="AN15" s="193" t="s">
        <v>71</v>
      </c>
      <c r="AO15" s="195" t="str">
        <f>IFERROR(VLOOKUP(AM15,[8]Tablas!$A$104:$B$108,2,0)," ")</f>
        <v>Si</v>
      </c>
      <c r="AP15" s="322" t="s">
        <v>828</v>
      </c>
      <c r="AQ15" s="324" t="s">
        <v>829</v>
      </c>
      <c r="AR15" s="253">
        <v>45079</v>
      </c>
      <c r="AS15" s="215">
        <v>45291</v>
      </c>
      <c r="AT15" s="253">
        <v>45169</v>
      </c>
      <c r="AU15" s="14"/>
      <c r="AV15" s="100" t="s">
        <v>398</v>
      </c>
      <c r="AW15" s="315" t="s">
        <v>913</v>
      </c>
      <c r="AX15" s="315"/>
    </row>
    <row r="16" spans="1:56" ht="175.5" customHeight="1">
      <c r="A16" s="193"/>
      <c r="B16" s="197"/>
      <c r="C16" s="195"/>
      <c r="D16" s="195"/>
      <c r="E16" s="195"/>
      <c r="F16" s="195"/>
      <c r="G16" s="195"/>
      <c r="H16" s="193"/>
      <c r="I16" s="193"/>
      <c r="J16" s="194"/>
      <c r="K16" s="195"/>
      <c r="L16" s="193"/>
      <c r="M16" s="194"/>
      <c r="N16" s="14"/>
      <c r="O16" s="193"/>
      <c r="P16" s="210"/>
      <c r="Q16" s="49" t="s">
        <v>830</v>
      </c>
      <c r="R16" s="49"/>
      <c r="S16" s="49" t="s">
        <v>831</v>
      </c>
      <c r="T16" s="49" t="s">
        <v>393</v>
      </c>
      <c r="U16" s="49" t="s">
        <v>302</v>
      </c>
      <c r="V16" s="49" t="s">
        <v>832</v>
      </c>
      <c r="W16" s="227"/>
      <c r="X16" s="16" t="s">
        <v>266</v>
      </c>
      <c r="Y16" s="16"/>
      <c r="Z16" s="16" t="s">
        <v>48</v>
      </c>
      <c r="AA16" s="16" t="s">
        <v>51</v>
      </c>
      <c r="AB16" s="16" t="str">
        <f t="shared" si="1"/>
        <v>PreventivoManual</v>
      </c>
      <c r="AC16" s="17">
        <f>IFERROR(VLOOKUP(AB16,[8]Tablas!C$73:D$78,2,0)," ")</f>
        <v>0.4</v>
      </c>
      <c r="AD16" s="16" t="s">
        <v>53</v>
      </c>
      <c r="AE16" s="16" t="s">
        <v>55</v>
      </c>
      <c r="AF16" s="16" t="s">
        <v>295</v>
      </c>
      <c r="AG16" s="20">
        <f>IFERROR(AG15-(AG15*AC16),0)</f>
        <v>0.28799999999999998</v>
      </c>
      <c r="AH16" s="193"/>
      <c r="AI16" s="193"/>
      <c r="AJ16" s="193"/>
      <c r="AK16" s="193"/>
      <c r="AL16" s="38"/>
      <c r="AM16" s="193"/>
      <c r="AN16" s="193"/>
      <c r="AO16" s="195"/>
      <c r="AP16" s="323"/>
      <c r="AQ16" s="325"/>
      <c r="AR16" s="254"/>
      <c r="AS16" s="216"/>
      <c r="AT16" s="254"/>
      <c r="AU16" s="14"/>
      <c r="AV16" s="101"/>
      <c r="AW16" s="315"/>
      <c r="AX16" s="315"/>
    </row>
    <row r="17" spans="1:28">
      <c r="AB17" s="16" t="str">
        <f t="shared" si="0"/>
        <v/>
      </c>
    </row>
    <row r="18" spans="1:28">
      <c r="S18" s="111"/>
      <c r="T18" s="112"/>
      <c r="U18" s="113"/>
    </row>
    <row r="19" spans="1:28" ht="18.75">
      <c r="A19" s="241" t="s">
        <v>236</v>
      </c>
      <c r="B19" s="241"/>
      <c r="C19" s="241"/>
      <c r="D19" s="241"/>
      <c r="E19" s="241"/>
      <c r="F19" s="241"/>
      <c r="G19" s="241"/>
      <c r="Q19" s="112"/>
      <c r="R19" s="112"/>
    </row>
    <row r="21" spans="1:28" ht="27" customHeight="1">
      <c r="A21" s="129" t="s">
        <v>202</v>
      </c>
      <c r="B21" s="129" t="s">
        <v>203</v>
      </c>
      <c r="C21" s="316" t="s">
        <v>201</v>
      </c>
      <c r="D21" s="317"/>
      <c r="E21" s="317"/>
      <c r="F21" s="317"/>
      <c r="G21" s="318"/>
    </row>
    <row r="22" spans="1:28" ht="207.75" customHeight="1">
      <c r="A22" s="38">
        <v>2</v>
      </c>
      <c r="B22" s="135">
        <v>45084</v>
      </c>
      <c r="C22" s="319" t="s">
        <v>833</v>
      </c>
      <c r="D22" s="320"/>
      <c r="E22" s="320"/>
      <c r="F22" s="320"/>
      <c r="G22" s="321"/>
    </row>
    <row r="23" spans="1:28">
      <c r="A23" s="14"/>
      <c r="B23" s="195"/>
      <c r="C23" s="195"/>
      <c r="D23" s="195"/>
      <c r="E23" s="195"/>
      <c r="F23" s="195"/>
      <c r="G23" s="195"/>
    </row>
    <row r="24" spans="1:28">
      <c r="A24" s="14"/>
      <c r="B24" s="195"/>
      <c r="C24" s="195"/>
      <c r="D24" s="195"/>
      <c r="E24" s="195"/>
      <c r="F24" s="195"/>
      <c r="G24" s="195"/>
    </row>
    <row r="25" spans="1:28">
      <c r="A25" s="14"/>
      <c r="B25" s="195"/>
      <c r="C25" s="195"/>
      <c r="D25" s="195"/>
      <c r="E25" s="195"/>
      <c r="F25" s="195"/>
      <c r="G25" s="195"/>
    </row>
    <row r="26" spans="1:28">
      <c r="A26" s="14"/>
      <c r="B26" s="195"/>
      <c r="C26" s="195"/>
      <c r="D26" s="195"/>
      <c r="E26" s="195"/>
      <c r="F26" s="195"/>
      <c r="G26" s="195"/>
    </row>
  </sheetData>
  <mergeCells count="170">
    <mergeCell ref="AW6:AX6"/>
    <mergeCell ref="M7:O7"/>
    <mergeCell ref="P7:W7"/>
    <mergeCell ref="X7:Y7"/>
    <mergeCell ref="Z7:AF7"/>
    <mergeCell ref="AG7:AG8"/>
    <mergeCell ref="AH7:AH8"/>
    <mergeCell ref="A1:C3"/>
    <mergeCell ref="D1:AW1"/>
    <mergeCell ref="D2:AW3"/>
    <mergeCell ref="A4:B4"/>
    <mergeCell ref="A5:C5"/>
    <mergeCell ref="D5:I5"/>
    <mergeCell ref="AP7:AP8"/>
    <mergeCell ref="AQ7:AQ8"/>
    <mergeCell ref="AR7:AR8"/>
    <mergeCell ref="AS7:AS8"/>
    <mergeCell ref="AI7:AI8"/>
    <mergeCell ref="AJ7:AJ8"/>
    <mergeCell ref="AK7:AK8"/>
    <mergeCell ref="AM7:AM8"/>
    <mergeCell ref="AN7:AN8"/>
    <mergeCell ref="AO7:AO8"/>
    <mergeCell ref="A6:L7"/>
    <mergeCell ref="M6:AN6"/>
    <mergeCell ref="AO6:AV6"/>
    <mergeCell ref="F9:F10"/>
    <mergeCell ref="G9:G10"/>
    <mergeCell ref="H9:H10"/>
    <mergeCell ref="I9:I10"/>
    <mergeCell ref="J9:J10"/>
    <mergeCell ref="K9:K10"/>
    <mergeCell ref="AV7:AV8"/>
    <mergeCell ref="G8:H8"/>
    <mergeCell ref="K8:L8"/>
    <mergeCell ref="AT7:AT8"/>
    <mergeCell ref="AU7:AU8"/>
    <mergeCell ref="AC9:AC10"/>
    <mergeCell ref="AD9:AD10"/>
    <mergeCell ref="AE9:AE10"/>
    <mergeCell ref="L9:L10"/>
    <mergeCell ref="M9:M10"/>
    <mergeCell ref="Y9:Y10"/>
    <mergeCell ref="Z9:Z10"/>
    <mergeCell ref="AA9:AA10"/>
    <mergeCell ref="O9:O10"/>
    <mergeCell ref="P9:P10"/>
    <mergeCell ref="W9:W10"/>
    <mergeCell ref="X9:X10"/>
    <mergeCell ref="A11:A12"/>
    <mergeCell ref="B11:B12"/>
    <mergeCell ref="C11:C12"/>
    <mergeCell ref="D11:D12"/>
    <mergeCell ref="E11:E12"/>
    <mergeCell ref="F11:F12"/>
    <mergeCell ref="G11:G12"/>
    <mergeCell ref="H11:H12"/>
    <mergeCell ref="I11:I12"/>
    <mergeCell ref="A9:A10"/>
    <mergeCell ref="B9:B10"/>
    <mergeCell ref="C9:C10"/>
    <mergeCell ref="D9:D10"/>
    <mergeCell ref="E9:E10"/>
    <mergeCell ref="AT9:AT10"/>
    <mergeCell ref="AN9:AN10"/>
    <mergeCell ref="AO9:AO10"/>
    <mergeCell ref="AP9:AP10"/>
    <mergeCell ref="AQ9:AQ10"/>
    <mergeCell ref="AR9:AR10"/>
    <mergeCell ref="AS9:AS10"/>
    <mergeCell ref="AF9:AF10"/>
    <mergeCell ref="AH9:AH10"/>
    <mergeCell ref="AI9:AI10"/>
    <mergeCell ref="AJ9:AJ10"/>
    <mergeCell ref="AK9:AK10"/>
    <mergeCell ref="AM9:AM10"/>
    <mergeCell ref="AS11:AS12"/>
    <mergeCell ref="W11:W12"/>
    <mergeCell ref="AH11:AH12"/>
    <mergeCell ref="AI11:AI12"/>
    <mergeCell ref="AJ11:AJ12"/>
    <mergeCell ref="AK11:AK12"/>
    <mergeCell ref="AM11:AM12"/>
    <mergeCell ref="J11:J12"/>
    <mergeCell ref="K11:K12"/>
    <mergeCell ref="L11:L12"/>
    <mergeCell ref="M11:M12"/>
    <mergeCell ref="O11:O12"/>
    <mergeCell ref="P11:P12"/>
    <mergeCell ref="F13:F14"/>
    <mergeCell ref="G13:G14"/>
    <mergeCell ref="H13:H14"/>
    <mergeCell ref="I13:I14"/>
    <mergeCell ref="AN11:AN12"/>
    <mergeCell ref="AO11:AO12"/>
    <mergeCell ref="AP11:AP12"/>
    <mergeCell ref="AQ11:AQ12"/>
    <mergeCell ref="AR11:AR12"/>
    <mergeCell ref="A15:A16"/>
    <mergeCell ref="B15:B16"/>
    <mergeCell ref="C15:C16"/>
    <mergeCell ref="D15:D16"/>
    <mergeCell ref="E15:E16"/>
    <mergeCell ref="F15:F16"/>
    <mergeCell ref="G15:G16"/>
    <mergeCell ref="H15:H16"/>
    <mergeCell ref="AO13:AO14"/>
    <mergeCell ref="AH13:AH14"/>
    <mergeCell ref="AI13:AI14"/>
    <mergeCell ref="AJ13:AJ14"/>
    <mergeCell ref="AK13:AK14"/>
    <mergeCell ref="AM13:AM14"/>
    <mergeCell ref="AN13:AN14"/>
    <mergeCell ref="J13:J14"/>
    <mergeCell ref="K13:K14"/>
    <mergeCell ref="L13:L14"/>
    <mergeCell ref="M13:M14"/>
    <mergeCell ref="O13:O14"/>
    <mergeCell ref="P13:P14"/>
    <mergeCell ref="A13:A14"/>
    <mergeCell ref="B13:B14"/>
    <mergeCell ref="C13:C14"/>
    <mergeCell ref="BC6:BD6"/>
    <mergeCell ref="AW7:AX7"/>
    <mergeCell ref="AY7:AZ7"/>
    <mergeCell ref="BA7:BB7"/>
    <mergeCell ref="BC7:BD7"/>
    <mergeCell ref="AS15:AS16"/>
    <mergeCell ref="AT15:AT16"/>
    <mergeCell ref="A19:G19"/>
    <mergeCell ref="B23:G23"/>
    <mergeCell ref="C21:G21"/>
    <mergeCell ref="C22:G22"/>
    <mergeCell ref="AM15:AM16"/>
    <mergeCell ref="AN15:AN16"/>
    <mergeCell ref="AO15:AO16"/>
    <mergeCell ref="AP15:AP16"/>
    <mergeCell ref="AQ15:AQ16"/>
    <mergeCell ref="AR15:AR16"/>
    <mergeCell ref="P15:P16"/>
    <mergeCell ref="W15:W16"/>
    <mergeCell ref="AH15:AH16"/>
    <mergeCell ref="AI15:AI16"/>
    <mergeCell ref="AJ15:AJ16"/>
    <mergeCell ref="AK15:AK16"/>
    <mergeCell ref="I15:I16"/>
    <mergeCell ref="AW9:AX10"/>
    <mergeCell ref="AW11:AX12"/>
    <mergeCell ref="AW13:AX14"/>
    <mergeCell ref="AW15:AX16"/>
    <mergeCell ref="B24:G24"/>
    <mergeCell ref="B25:G25"/>
    <mergeCell ref="B26:G26"/>
    <mergeCell ref="AY6:AZ6"/>
    <mergeCell ref="BA6:BB6"/>
    <mergeCell ref="J15:J16"/>
    <mergeCell ref="K15:K16"/>
    <mergeCell ref="L15:L16"/>
    <mergeCell ref="M15:M16"/>
    <mergeCell ref="O15:O16"/>
    <mergeCell ref="AU13:AU14"/>
    <mergeCell ref="AV13:AV14"/>
    <mergeCell ref="AP13:AP14"/>
    <mergeCell ref="AQ13:AQ14"/>
    <mergeCell ref="AR13:AR14"/>
    <mergeCell ref="AS13:AS14"/>
    <mergeCell ref="AT13:AT14"/>
    <mergeCell ref="AT11:AT12"/>
    <mergeCell ref="D13:D14"/>
    <mergeCell ref="E13:E14"/>
  </mergeCells>
  <conditionalFormatting sqref="I13">
    <cfRule type="containsText" dxfId="1240" priority="1" operator="containsText" text="Muy Baja">
      <formula>NOT(ISERROR(SEARCH("Muy Baja",I13)))</formula>
    </cfRule>
    <cfRule type="containsText" dxfId="1239" priority="2" operator="containsText" text="Baja">
      <formula>NOT(ISERROR(SEARCH("Baja",I13)))</formula>
    </cfRule>
    <cfRule type="containsText" dxfId="1238" priority="3" operator="containsText" text="A l t a">
      <formula>NOT(ISERROR(SEARCH("A l t a",I13)))</formula>
    </cfRule>
    <cfRule type="containsText" dxfId="1237" priority="4" operator="containsText" text="Muy Alta">
      <formula>NOT(ISERROR(SEARCH("Muy Alta",I13)))</formula>
    </cfRule>
    <cfRule type="cellIs" dxfId="1236" priority="5" operator="equal">
      <formula>"Media"</formula>
    </cfRule>
  </conditionalFormatting>
  <conditionalFormatting sqref="I9:J9">
    <cfRule type="containsText" dxfId="1235" priority="85" operator="containsText" text="Muy Baja">
      <formula>NOT(ISERROR(SEARCH("Muy Baja",I9)))</formula>
    </cfRule>
    <cfRule type="containsText" dxfId="1234" priority="86" operator="containsText" text="Baja">
      <formula>NOT(ISERROR(SEARCH("Baja",I9)))</formula>
    </cfRule>
    <cfRule type="containsText" dxfId="1233" priority="87" operator="containsText" text="A l t a">
      <formula>NOT(ISERROR(SEARCH("A l t a",I9)))</formula>
    </cfRule>
    <cfRule type="containsText" dxfId="1232" priority="88" operator="containsText" text="Muy Alta">
      <formula>NOT(ISERROR(SEARCH("Muy Alta",I9)))</formula>
    </cfRule>
    <cfRule type="cellIs" dxfId="1231" priority="89" operator="equal">
      <formula>"Media"</formula>
    </cfRule>
  </conditionalFormatting>
  <conditionalFormatting sqref="I11:J11">
    <cfRule type="containsText" dxfId="1230" priority="61" operator="containsText" text="Muy Baja">
      <formula>NOT(ISERROR(SEARCH("Muy Baja",I11)))</formula>
    </cfRule>
    <cfRule type="containsText" dxfId="1229" priority="62" operator="containsText" text="Baja">
      <formula>NOT(ISERROR(SEARCH("Baja",I11)))</formula>
    </cfRule>
    <cfRule type="containsText" dxfId="1228" priority="63" operator="containsText" text="A l t a">
      <formula>NOT(ISERROR(SEARCH("A l t a",I11)))</formula>
    </cfRule>
    <cfRule type="containsText" dxfId="1227" priority="64" operator="containsText" text="Muy Alta">
      <formula>NOT(ISERROR(SEARCH("Muy Alta",I11)))</formula>
    </cfRule>
    <cfRule type="cellIs" dxfId="1226" priority="65" operator="equal">
      <formula>"Media"</formula>
    </cfRule>
  </conditionalFormatting>
  <conditionalFormatting sqref="I15:J15">
    <cfRule type="containsText" dxfId="1225" priority="29" operator="containsText" text="Muy Baja">
      <formula>NOT(ISERROR(SEARCH("Muy Baja",I15)))</formula>
    </cfRule>
    <cfRule type="containsText" dxfId="1224" priority="30" operator="containsText" text="Baja">
      <formula>NOT(ISERROR(SEARCH("Baja",I15)))</formula>
    </cfRule>
    <cfRule type="containsText" dxfId="1223" priority="31" operator="containsText" text="A l t a">
      <formula>NOT(ISERROR(SEARCH("A l t a",I15)))</formula>
    </cfRule>
    <cfRule type="containsText" dxfId="1222" priority="32" operator="containsText" text="Muy Alta">
      <formula>NOT(ISERROR(SEARCH("Muy Alta",I15)))</formula>
    </cfRule>
    <cfRule type="cellIs" dxfId="1221" priority="33" operator="equal">
      <formula>"Media"</formula>
    </cfRule>
  </conditionalFormatting>
  <conditionalFormatting sqref="J13:J14">
    <cfRule type="containsText" dxfId="1220" priority="43" operator="containsText" text="Muy Baja">
      <formula>NOT(ISERROR(SEARCH("Muy Baja",J13)))</formula>
    </cfRule>
    <cfRule type="containsText" dxfId="1219" priority="44" operator="containsText" text="Baja">
      <formula>NOT(ISERROR(SEARCH("Baja",J13)))</formula>
    </cfRule>
    <cfRule type="containsText" dxfId="1218" priority="45" operator="containsText" text="A l t a">
      <formula>NOT(ISERROR(SEARCH("A l t a",J13)))</formula>
    </cfRule>
    <cfRule type="containsText" dxfId="1217" priority="46" operator="containsText" text="Muy Alta">
      <formula>NOT(ISERROR(SEARCH("Muy Alta",J13)))</formula>
    </cfRule>
    <cfRule type="cellIs" dxfId="1216" priority="47" operator="equal">
      <formula>"Media"</formula>
    </cfRule>
  </conditionalFormatting>
  <conditionalFormatting sqref="L9">
    <cfRule type="containsText" dxfId="1215" priority="94" operator="containsText" text="Catastrófico">
      <formula>NOT(ISERROR(SEARCH("Catastrófico",L9)))</formula>
    </cfRule>
    <cfRule type="containsText" dxfId="1214" priority="95" operator="containsText" text="Mayor">
      <formula>NOT(ISERROR(SEARCH("Mayor",L9)))</formula>
    </cfRule>
    <cfRule type="containsText" dxfId="1213" priority="96" operator="containsText" text="Moderado">
      <formula>NOT(ISERROR(SEARCH("Moderado",L9)))</formula>
    </cfRule>
    <cfRule type="containsText" dxfId="1212" priority="97" operator="containsText" text="Menor">
      <formula>NOT(ISERROR(SEARCH("Menor",L9)))</formula>
    </cfRule>
    <cfRule type="containsText" dxfId="1211" priority="98" operator="containsText" text="Leve">
      <formula>NOT(ISERROR(SEARCH("Leve",L9)))</formula>
    </cfRule>
  </conditionalFormatting>
  <conditionalFormatting sqref="L11">
    <cfRule type="containsText" dxfId="1210" priority="66" operator="containsText" text="Catastrófico">
      <formula>NOT(ISERROR(SEARCH("Catastrófico",L11)))</formula>
    </cfRule>
    <cfRule type="containsText" dxfId="1209" priority="67" operator="containsText" text="Mayor">
      <formula>NOT(ISERROR(SEARCH("Mayor",L11)))</formula>
    </cfRule>
    <cfRule type="containsText" dxfId="1208" priority="68" operator="containsText" text="Moderado">
      <formula>NOT(ISERROR(SEARCH("Moderado",L11)))</formula>
    </cfRule>
    <cfRule type="containsText" dxfId="1207" priority="69" operator="containsText" text="Menor">
      <formula>NOT(ISERROR(SEARCH("Menor",L11)))</formula>
    </cfRule>
    <cfRule type="containsText" dxfId="1206" priority="70" operator="containsText" text="Leve">
      <formula>NOT(ISERROR(SEARCH("Leve",L11)))</formula>
    </cfRule>
  </conditionalFormatting>
  <conditionalFormatting sqref="L13:L15">
    <cfRule type="containsText" dxfId="1205" priority="34" operator="containsText" text="Catastrófico">
      <formula>NOT(ISERROR(SEARCH("Catastrófico",L13)))</formula>
    </cfRule>
    <cfRule type="containsText" dxfId="1204" priority="35" operator="containsText" text="Mayor">
      <formula>NOT(ISERROR(SEARCH("Mayor",L13)))</formula>
    </cfRule>
    <cfRule type="containsText" dxfId="1203" priority="36" operator="containsText" text="Moderado">
      <formula>NOT(ISERROR(SEARCH("Moderado",L13)))</formula>
    </cfRule>
    <cfRule type="containsText" dxfId="1202" priority="37" operator="containsText" text="Menor">
      <formula>NOT(ISERROR(SEARCH("Menor",L13)))</formula>
    </cfRule>
    <cfRule type="containsText" dxfId="1201" priority="38" operator="containsText" text="Leve">
      <formula>NOT(ISERROR(SEARCH("Leve",L13)))</formula>
    </cfRule>
  </conditionalFormatting>
  <conditionalFormatting sqref="O9:P9">
    <cfRule type="containsText" dxfId="1200" priority="90" operator="containsText" text="Extremo">
      <formula>NOT(ISERROR(SEARCH("Extremo",O9)))</formula>
    </cfRule>
    <cfRule type="containsText" dxfId="1199" priority="91" operator="containsText" text="Alto">
      <formula>NOT(ISERROR(SEARCH("Alto",O9)))</formula>
    </cfRule>
    <cfRule type="containsText" dxfId="1198" priority="92" operator="containsText" text="Moderado">
      <formula>NOT(ISERROR(SEARCH("Moderado",O9)))</formula>
    </cfRule>
    <cfRule type="containsText" dxfId="1197" priority="93" operator="containsText" text="Bajo">
      <formula>NOT(ISERROR(SEARCH("Bajo",O9)))</formula>
    </cfRule>
  </conditionalFormatting>
  <conditionalFormatting sqref="O11:P11">
    <cfRule type="containsText" dxfId="1196" priority="57" operator="containsText" text="Extremo">
      <formula>NOT(ISERROR(SEARCH("Extremo",O11)))</formula>
    </cfRule>
    <cfRule type="containsText" dxfId="1195" priority="58" operator="containsText" text="Alto">
      <formula>NOT(ISERROR(SEARCH("Alto",O11)))</formula>
    </cfRule>
    <cfRule type="containsText" dxfId="1194" priority="59" operator="containsText" text="Moderado">
      <formula>NOT(ISERROR(SEARCH("Moderado",O11)))</formula>
    </cfRule>
    <cfRule type="containsText" dxfId="1193" priority="60" operator="containsText" text="Bajo">
      <formula>NOT(ISERROR(SEARCH("Bajo",O11)))</formula>
    </cfRule>
  </conditionalFormatting>
  <conditionalFormatting sqref="O13:P15">
    <cfRule type="containsText" dxfId="1192" priority="11" operator="containsText" text="Extremo">
      <formula>NOT(ISERROR(SEARCH("Extremo",O13)))</formula>
    </cfRule>
    <cfRule type="containsText" dxfId="1191" priority="12" operator="containsText" text="Alto">
      <formula>NOT(ISERROR(SEARCH("Alto",O13)))</formula>
    </cfRule>
    <cfRule type="containsText" dxfId="1190" priority="13" operator="containsText" text="Moderado">
      <formula>NOT(ISERROR(SEARCH("Moderado",O13)))</formula>
    </cfRule>
    <cfRule type="containsText" dxfId="1189" priority="14" operator="containsText" text="Bajo">
      <formula>NOT(ISERROR(SEARCH("Bajo",O13)))</formula>
    </cfRule>
  </conditionalFormatting>
  <conditionalFormatting sqref="Q14:R14">
    <cfRule type="containsText" dxfId="1188" priority="39" operator="containsText" text="Extremo">
      <formula>NOT(ISERROR(SEARCH("Extremo",Q14)))</formula>
    </cfRule>
    <cfRule type="containsText" dxfId="1187" priority="40" operator="containsText" text="Alto">
      <formula>NOT(ISERROR(SEARCH("Alto",Q14)))</formula>
    </cfRule>
    <cfRule type="containsText" dxfId="1186" priority="41" operator="containsText" text="Moderado">
      <formula>NOT(ISERROR(SEARCH("Moderado",Q14)))</formula>
    </cfRule>
    <cfRule type="containsText" dxfId="1185" priority="42" operator="containsText" text="Bajo">
      <formula>NOT(ISERROR(SEARCH("Bajo",Q14)))</formula>
    </cfRule>
  </conditionalFormatting>
  <conditionalFormatting sqref="AH9">
    <cfRule type="containsText" dxfId="1184" priority="80" operator="containsText" text="Muy Baja">
      <formula>NOT(ISERROR(SEARCH("Muy Baja",AH9)))</formula>
    </cfRule>
    <cfRule type="containsText" dxfId="1183" priority="81" operator="containsText" text="Baja">
      <formula>NOT(ISERROR(SEARCH("Baja",AH9)))</formula>
    </cfRule>
    <cfRule type="containsText" dxfId="1182" priority="82" operator="containsText" text="A l t a">
      <formula>NOT(ISERROR(SEARCH("A l t a",AH9)))</formula>
    </cfRule>
    <cfRule type="containsText" dxfId="1181" priority="83" operator="containsText" text="Muy Alta">
      <formula>NOT(ISERROR(SEARCH("Muy Alta",AH9)))</formula>
    </cfRule>
    <cfRule type="cellIs" dxfId="1180" priority="84" operator="equal">
      <formula>"Media"</formula>
    </cfRule>
  </conditionalFormatting>
  <conditionalFormatting sqref="AH11">
    <cfRule type="containsText" dxfId="1179" priority="6" operator="containsText" text="Muy Baja">
      <formula>NOT(ISERROR(SEARCH("Muy Baja",AH11)))</formula>
    </cfRule>
    <cfRule type="containsText" dxfId="1178" priority="7" operator="containsText" text="Baja">
      <formula>NOT(ISERROR(SEARCH("Baja",AH11)))</formula>
    </cfRule>
    <cfRule type="containsText" dxfId="1177" priority="8" operator="containsText" text="A l t a">
      <formula>NOT(ISERROR(SEARCH("A l t a",AH11)))</formula>
    </cfRule>
    <cfRule type="containsText" dxfId="1176" priority="9" operator="containsText" text="Muy Alta">
      <formula>NOT(ISERROR(SEARCH("Muy Alta",AH11)))</formula>
    </cfRule>
    <cfRule type="cellIs" dxfId="1175" priority="10" operator="equal">
      <formula>"Media"</formula>
    </cfRule>
  </conditionalFormatting>
  <conditionalFormatting sqref="AH13:AH15">
    <cfRule type="containsText" dxfId="1174" priority="24" operator="containsText" text="Muy Baja">
      <formula>NOT(ISERROR(SEARCH("Muy Baja",AH13)))</formula>
    </cfRule>
    <cfRule type="containsText" dxfId="1173" priority="25" operator="containsText" text="Baja">
      <formula>NOT(ISERROR(SEARCH("Baja",AH13)))</formula>
    </cfRule>
    <cfRule type="containsText" dxfId="1172" priority="26" operator="containsText" text="A l t a">
      <formula>NOT(ISERROR(SEARCH("A l t a",AH13)))</formula>
    </cfRule>
    <cfRule type="containsText" dxfId="1171" priority="27" operator="containsText" text="Muy Alta">
      <formula>NOT(ISERROR(SEARCH("Muy Alta",AH13)))</formula>
    </cfRule>
    <cfRule type="cellIs" dxfId="1170" priority="28" operator="equal">
      <formula>"Media"</formula>
    </cfRule>
  </conditionalFormatting>
  <conditionalFormatting sqref="AJ9">
    <cfRule type="containsText" dxfId="1169" priority="75" operator="containsText" text="Catastrófico">
      <formula>NOT(ISERROR(SEARCH("Catastrófico",AJ9)))</formula>
    </cfRule>
    <cfRule type="containsText" dxfId="1168" priority="76" operator="containsText" text="Mayor">
      <formula>NOT(ISERROR(SEARCH("Mayor",AJ9)))</formula>
    </cfRule>
    <cfRule type="containsText" dxfId="1167" priority="77" operator="containsText" text="Moderado">
      <formula>NOT(ISERROR(SEARCH("Moderado",AJ9)))</formula>
    </cfRule>
    <cfRule type="containsText" dxfId="1166" priority="78" operator="containsText" text="Menor">
      <formula>NOT(ISERROR(SEARCH("Menor",AJ9)))</formula>
    </cfRule>
    <cfRule type="containsText" dxfId="1165" priority="79" operator="containsText" text="Leve">
      <formula>NOT(ISERROR(SEARCH("Leve",AJ9)))</formula>
    </cfRule>
  </conditionalFormatting>
  <conditionalFormatting sqref="AJ11">
    <cfRule type="containsText" dxfId="1164" priority="52" operator="containsText" text="Catastrófico">
      <formula>NOT(ISERROR(SEARCH("Catastrófico",AJ11)))</formula>
    </cfRule>
    <cfRule type="containsText" dxfId="1163" priority="53" operator="containsText" text="Mayor">
      <formula>NOT(ISERROR(SEARCH("Mayor",AJ11)))</formula>
    </cfRule>
    <cfRule type="containsText" dxfId="1162" priority="54" operator="containsText" text="Moderado">
      <formula>NOT(ISERROR(SEARCH("Moderado",AJ11)))</formula>
    </cfRule>
    <cfRule type="containsText" dxfId="1161" priority="55" operator="containsText" text="Menor">
      <formula>NOT(ISERROR(SEARCH("Menor",AJ11)))</formula>
    </cfRule>
    <cfRule type="containsText" dxfId="1160" priority="56" operator="containsText" text="Leve">
      <formula>NOT(ISERROR(SEARCH("Leve",AJ11)))</formula>
    </cfRule>
  </conditionalFormatting>
  <conditionalFormatting sqref="AJ13:AJ15">
    <cfRule type="containsText" dxfId="1159" priority="19" operator="containsText" text="Catastrófico">
      <formula>NOT(ISERROR(SEARCH("Catastrófico",AJ13)))</formula>
    </cfRule>
    <cfRule type="containsText" dxfId="1158" priority="20" operator="containsText" text="Mayor">
      <formula>NOT(ISERROR(SEARCH("Mayor",AJ13)))</formula>
    </cfRule>
    <cfRule type="containsText" dxfId="1157" priority="21" operator="containsText" text="Moderado">
      <formula>NOT(ISERROR(SEARCH("Moderado",AJ13)))</formula>
    </cfRule>
    <cfRule type="containsText" dxfId="1156" priority="22" operator="containsText" text="Menor">
      <formula>NOT(ISERROR(SEARCH("Menor",AJ13)))</formula>
    </cfRule>
    <cfRule type="containsText" dxfId="1155" priority="23" operator="containsText" text="Leve">
      <formula>NOT(ISERROR(SEARCH("Leve",AJ13)))</formula>
    </cfRule>
  </conditionalFormatting>
  <conditionalFormatting sqref="AM9">
    <cfRule type="containsText" dxfId="1154" priority="71" operator="containsText" text="Extremo">
      <formula>NOT(ISERROR(SEARCH("Extremo",AM9)))</formula>
    </cfRule>
    <cfRule type="containsText" dxfId="1153" priority="72" operator="containsText" text="Alto">
      <formula>NOT(ISERROR(SEARCH("Alto",AM9)))</formula>
    </cfRule>
    <cfRule type="containsText" dxfId="1152" priority="73" operator="containsText" text="Moderado">
      <formula>NOT(ISERROR(SEARCH("Moderado",AM9)))</formula>
    </cfRule>
    <cfRule type="containsText" dxfId="1151" priority="74" operator="containsText" text="Bajo">
      <formula>NOT(ISERROR(SEARCH("Bajo",AM9)))</formula>
    </cfRule>
  </conditionalFormatting>
  <conditionalFormatting sqref="AM11">
    <cfRule type="containsText" dxfId="1150" priority="48" operator="containsText" text="Extremo">
      <formula>NOT(ISERROR(SEARCH("Extremo",AM11)))</formula>
    </cfRule>
    <cfRule type="containsText" dxfId="1149" priority="49" operator="containsText" text="Alto">
      <formula>NOT(ISERROR(SEARCH("Alto",AM11)))</formula>
    </cfRule>
    <cfRule type="containsText" dxfId="1148" priority="50" operator="containsText" text="Moderado">
      <formula>NOT(ISERROR(SEARCH("Moderado",AM11)))</formula>
    </cfRule>
    <cfRule type="containsText" dxfId="1147" priority="51" operator="containsText" text="Bajo">
      <formula>NOT(ISERROR(SEARCH("Bajo",AM11)))</formula>
    </cfRule>
  </conditionalFormatting>
  <conditionalFormatting sqref="AM13:AM15">
    <cfRule type="containsText" dxfId="1146" priority="15" operator="containsText" text="Extremo">
      <formula>NOT(ISERROR(SEARCH("Extremo",AM13)))</formula>
    </cfRule>
    <cfRule type="containsText" dxfId="1145" priority="16" operator="containsText" text="Alto">
      <formula>NOT(ISERROR(SEARCH("Alto",AM13)))</formula>
    </cfRule>
    <cfRule type="containsText" dxfId="1144" priority="17" operator="containsText" text="Moderado">
      <formula>NOT(ISERROR(SEARCH("Moderado",AM13)))</formula>
    </cfRule>
    <cfRule type="containsText" dxfId="1143" priority="18" operator="containsText" text="Bajo">
      <formula>NOT(ISERROR(SEARCH("Bajo",AM13)))</formula>
    </cfRule>
  </conditionalFormatting>
  <pageMargins left="0.25" right="0.25" top="0.75" bottom="0.75" header="0.3" footer="0.3"/>
  <pageSetup paperSize="5" scale="31" fitToWidth="0" orientation="landscape" r:id="rId1"/>
  <headerFooter>
    <oddFooter>&amp;RCódigo: GMC-F-05
Vigencia: 18/03/2023
Versión: 05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17</vt:i4>
      </vt:variant>
    </vt:vector>
  </HeadingPairs>
  <TitlesOfParts>
    <vt:vector size="40" baseType="lpstr">
      <vt:lpstr>Menú</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Control de cambios general</vt:lpstr>
      <vt:lpstr>Mapa calor-Tablas de referencia</vt:lpstr>
      <vt:lpstr>Tablas</vt:lpstr>
      <vt:lpstr>'1'!Área_de_impresión</vt:lpstr>
      <vt:lpstr>'10'!Área_de_impresión</vt:lpstr>
      <vt:lpstr>'11'!Área_de_impresión</vt:lpstr>
      <vt:lpstr>'12'!Área_de_impresión</vt:lpstr>
      <vt:lpstr>'14'!Área_de_impresión</vt:lpstr>
      <vt:lpstr>'15'!Área_de_impresión</vt:lpstr>
      <vt:lpstr>'16'!Área_de_impresión</vt:lpstr>
      <vt:lpstr>'18'!Área_de_impresión</vt:lpstr>
      <vt:lpstr>'19'!Área_de_impresión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carlitosjedi carlitosjedi</cp:lastModifiedBy>
  <cp:lastPrinted>2021-05-05T17:47:48Z</cp:lastPrinted>
  <dcterms:created xsi:type="dcterms:W3CDTF">2021-04-18T23:45:08Z</dcterms:created>
  <dcterms:modified xsi:type="dcterms:W3CDTF">2023-08-31T19:11:22Z</dcterms:modified>
</cp:coreProperties>
</file>